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ssstats01\MaternityBirths\Topics\MaternityHospitalSubmissions\Publications\Births\2024\Tables_3_final\OneDrive_Versions\"/>
    </mc:Choice>
  </mc:AlternateContent>
  <xr:revisionPtr revIDLastSave="0" documentId="13_ncr:1_{C7F608C3-3B40-4C78-8FA1-E1E5B95A847F}" xr6:coauthVersionLast="47" xr6:coauthVersionMax="47" xr10:uidLastSave="{00000000-0000-0000-0000-000000000000}"/>
  <bookViews>
    <workbookView xWindow="-120" yWindow="-120" windowWidth="29040" windowHeight="15840" xr2:uid="{E3535000-197E-4432-B3D3-A8756F9276F0}"/>
  </bookViews>
  <sheets>
    <sheet name="Index" sheetId="11" r:id="rId1"/>
    <sheet name="2.1" sheetId="2" r:id="rId2"/>
    <sheet name="2.1_data" sheetId="7" state="hidden" r:id="rId3"/>
    <sheet name="2.2" sheetId="3" r:id="rId4"/>
    <sheet name="2.2_data" sheetId="9" state="hidden" r:id="rId5"/>
    <sheet name="2.3" sheetId="4" r:id="rId6"/>
    <sheet name="2.3_data" sheetId="10" state="hidden" r:id="rId7"/>
    <sheet name="2.4" sheetId="5" r:id="rId8"/>
    <sheet name="Lookup" sheetId="6" state="hidden" r:id="rId9"/>
  </sheets>
  <definedNames>
    <definedName name="t2.1">'2.1_data'!$1:$1048576</definedName>
    <definedName name="t2.2">'2.2_data'!$1:$1048576</definedName>
    <definedName name="t2.3">'2.3_data'!$1:$1048576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D8" i="4" l="1"/>
  <c r="M8" i="4"/>
  <c r="H9" i="4"/>
  <c r="D10" i="4"/>
  <c r="M10" i="4"/>
  <c r="H11" i="4"/>
  <c r="D12" i="4"/>
  <c r="M12" i="4"/>
  <c r="H13" i="4"/>
  <c r="D14" i="4"/>
  <c r="M14" i="4"/>
  <c r="H15" i="4"/>
  <c r="D16" i="4"/>
  <c r="M16" i="4"/>
  <c r="H17" i="4"/>
  <c r="D18" i="4"/>
  <c r="M18" i="4"/>
  <c r="H19" i="4"/>
  <c r="D20" i="4"/>
  <c r="M20" i="4"/>
  <c r="H21" i="4"/>
  <c r="E8" i="4"/>
  <c r="N8" i="4"/>
  <c r="I9" i="4"/>
  <c r="E10" i="4"/>
  <c r="N10" i="4"/>
  <c r="I11" i="4"/>
  <c r="E12" i="4"/>
  <c r="N12" i="4"/>
  <c r="I13" i="4"/>
  <c r="E14" i="4"/>
  <c r="N14" i="4"/>
  <c r="I15" i="4"/>
  <c r="E16" i="4"/>
  <c r="N16" i="4"/>
  <c r="E20" i="4"/>
  <c r="F8" i="4"/>
  <c r="O8" i="4"/>
  <c r="K9" i="4"/>
  <c r="F10" i="4"/>
  <c r="O10" i="4"/>
  <c r="K11" i="4"/>
  <c r="F12" i="4"/>
  <c r="O12" i="4"/>
  <c r="K13" i="4"/>
  <c r="F14" i="4"/>
  <c r="O14" i="4"/>
  <c r="K15" i="4"/>
  <c r="F16" i="4"/>
  <c r="O16" i="4"/>
  <c r="K17" i="4"/>
  <c r="F18" i="4"/>
  <c r="O18" i="4"/>
  <c r="K19" i="4"/>
  <c r="F20" i="4"/>
  <c r="O20" i="4"/>
  <c r="K21" i="4"/>
  <c r="O9" i="4"/>
  <c r="K16" i="4"/>
  <c r="F21" i="4"/>
  <c r="C8" i="4"/>
  <c r="L12" i="4"/>
  <c r="C16" i="4"/>
  <c r="C18" i="4"/>
  <c r="L20" i="4"/>
  <c r="N18" i="4"/>
  <c r="G8" i="4"/>
  <c r="C9" i="4"/>
  <c r="L9" i="4"/>
  <c r="G10" i="4"/>
  <c r="C11" i="4"/>
  <c r="L11" i="4"/>
  <c r="G12" i="4"/>
  <c r="C13" i="4"/>
  <c r="L13" i="4"/>
  <c r="G14" i="4"/>
  <c r="C15" i="4"/>
  <c r="L15" i="4"/>
  <c r="G16" i="4"/>
  <c r="C17" i="4"/>
  <c r="L17" i="4"/>
  <c r="G18" i="4"/>
  <c r="C19" i="4"/>
  <c r="L19" i="4"/>
  <c r="G20" i="4"/>
  <c r="C21" i="4"/>
  <c r="L21" i="4"/>
  <c r="K10" i="4"/>
  <c r="F11" i="4"/>
  <c r="F13" i="4"/>
  <c r="K14" i="4"/>
  <c r="F17" i="4"/>
  <c r="F19" i="4"/>
  <c r="C10" i="4"/>
  <c r="C12" i="4"/>
  <c r="L14" i="4"/>
  <c r="G17" i="4"/>
  <c r="C20" i="4"/>
  <c r="I19" i="4"/>
  <c r="H8" i="4"/>
  <c r="D9" i="4"/>
  <c r="M9" i="4"/>
  <c r="H10" i="4"/>
  <c r="D11" i="4"/>
  <c r="M11" i="4"/>
  <c r="H12" i="4"/>
  <c r="D13" i="4"/>
  <c r="M13" i="4"/>
  <c r="H14" i="4"/>
  <c r="D15" i="4"/>
  <c r="M15" i="4"/>
  <c r="H16" i="4"/>
  <c r="D17" i="4"/>
  <c r="M17" i="4"/>
  <c r="H18" i="4"/>
  <c r="D19" i="4"/>
  <c r="M19" i="4"/>
  <c r="H20" i="4"/>
  <c r="D21" i="4"/>
  <c r="M21" i="4"/>
  <c r="F9" i="4"/>
  <c r="K12" i="4"/>
  <c r="O13" i="4"/>
  <c r="F15" i="4"/>
  <c r="O17" i="4"/>
  <c r="O19" i="4"/>
  <c r="O21" i="4"/>
  <c r="L8" i="4"/>
  <c r="G11" i="4"/>
  <c r="C14" i="4"/>
  <c r="L16" i="4"/>
  <c r="L18" i="4"/>
  <c r="G21" i="4"/>
  <c r="E18" i="4"/>
  <c r="I21" i="4"/>
  <c r="I8" i="4"/>
  <c r="E9" i="4"/>
  <c r="N9" i="4"/>
  <c r="I10" i="4"/>
  <c r="E11" i="4"/>
  <c r="N11" i="4"/>
  <c r="I12" i="4"/>
  <c r="E13" i="4"/>
  <c r="N13" i="4"/>
  <c r="I14" i="4"/>
  <c r="E15" i="4"/>
  <c r="N15" i="4"/>
  <c r="I16" i="4"/>
  <c r="E17" i="4"/>
  <c r="N17" i="4"/>
  <c r="I18" i="4"/>
  <c r="E19" i="4"/>
  <c r="N19" i="4"/>
  <c r="I20" i="4"/>
  <c r="E21" i="4"/>
  <c r="N21" i="4"/>
  <c r="K8" i="4"/>
  <c r="O11" i="4"/>
  <c r="O15" i="4"/>
  <c r="K18" i="4"/>
  <c r="K20" i="4"/>
  <c r="G9" i="4"/>
  <c r="L10" i="4"/>
  <c r="G13" i="4"/>
  <c r="G15" i="4"/>
  <c r="G19" i="4"/>
  <c r="I17" i="4"/>
  <c r="N20" i="4"/>
  <c r="M7" i="4"/>
  <c r="C7" i="4"/>
  <c r="L7" i="4"/>
  <c r="E7" i="4"/>
  <c r="I7" i="4"/>
  <c r="F7" i="4"/>
  <c r="N7" i="4"/>
  <c r="H7" i="4"/>
  <c r="G7" i="4"/>
  <c r="K7" i="4"/>
  <c r="O7" i="4"/>
  <c r="D7" i="4"/>
  <c r="D12" i="3"/>
  <c r="M12" i="3"/>
  <c r="F13" i="3"/>
  <c r="O13" i="3"/>
  <c r="H14" i="3"/>
  <c r="Q14" i="3"/>
  <c r="J15" i="3"/>
  <c r="D16" i="3"/>
  <c r="M16" i="3"/>
  <c r="F17" i="3"/>
  <c r="O17" i="3"/>
  <c r="H18" i="3"/>
  <c r="Q18" i="3"/>
  <c r="J19" i="3"/>
  <c r="D20" i="3"/>
  <c r="M20" i="3"/>
  <c r="F21" i="3"/>
  <c r="O21" i="3"/>
  <c r="H11" i="3"/>
  <c r="Q11" i="3"/>
  <c r="J10" i="3"/>
  <c r="D9" i="3"/>
  <c r="M9" i="3"/>
  <c r="F8" i="3"/>
  <c r="O8" i="3"/>
  <c r="L7" i="3"/>
  <c r="E12" i="3"/>
  <c r="N12" i="3"/>
  <c r="G13" i="3"/>
  <c r="P13" i="3"/>
  <c r="I14" i="3"/>
  <c r="C15" i="3"/>
  <c r="L15" i="3"/>
  <c r="E16" i="3"/>
  <c r="N16" i="3"/>
  <c r="G17" i="3"/>
  <c r="P17" i="3"/>
  <c r="I18" i="3"/>
  <c r="C19" i="3"/>
  <c r="L19" i="3"/>
  <c r="E20" i="3"/>
  <c r="N20" i="3"/>
  <c r="G21" i="3"/>
  <c r="P21" i="3"/>
  <c r="I11" i="3"/>
  <c r="C10" i="3"/>
  <c r="L10" i="3"/>
  <c r="E9" i="3"/>
  <c r="N9" i="3"/>
  <c r="F12" i="3"/>
  <c r="O12" i="3"/>
  <c r="H13" i="3"/>
  <c r="Q13" i="3"/>
  <c r="J14" i="3"/>
  <c r="D15" i="3"/>
  <c r="M15" i="3"/>
  <c r="F16" i="3"/>
  <c r="O16" i="3"/>
  <c r="H17" i="3"/>
  <c r="Q17" i="3"/>
  <c r="J18" i="3"/>
  <c r="D19" i="3"/>
  <c r="M19" i="3"/>
  <c r="F20" i="3"/>
  <c r="O20" i="3"/>
  <c r="H21" i="3"/>
  <c r="Q21" i="3"/>
  <c r="J11" i="3"/>
  <c r="D10" i="3"/>
  <c r="M10" i="3"/>
  <c r="F9" i="3"/>
  <c r="O9" i="3"/>
  <c r="H8" i="3"/>
  <c r="Q8" i="3"/>
  <c r="I7" i="3"/>
  <c r="F14" i="3"/>
  <c r="H15" i="3"/>
  <c r="M17" i="3"/>
  <c r="H19" i="3"/>
  <c r="D21" i="3"/>
  <c r="M8" i="3"/>
  <c r="E13" i="3"/>
  <c r="C16" i="3"/>
  <c r="G18" i="3"/>
  <c r="L20" i="3"/>
  <c r="G11" i="3"/>
  <c r="C9" i="3"/>
  <c r="N8" i="3"/>
  <c r="G8" i="3"/>
  <c r="J7" i="3"/>
  <c r="G12" i="3"/>
  <c r="P12" i="3"/>
  <c r="I13" i="3"/>
  <c r="C14" i="3"/>
  <c r="L14" i="3"/>
  <c r="E15" i="3"/>
  <c r="N15" i="3"/>
  <c r="G16" i="3"/>
  <c r="P16" i="3"/>
  <c r="I17" i="3"/>
  <c r="C18" i="3"/>
  <c r="L18" i="3"/>
  <c r="E19" i="3"/>
  <c r="N19" i="3"/>
  <c r="G20" i="3"/>
  <c r="P20" i="3"/>
  <c r="I21" i="3"/>
  <c r="C11" i="3"/>
  <c r="L11" i="3"/>
  <c r="E10" i="3"/>
  <c r="N10" i="3"/>
  <c r="G9" i="3"/>
  <c r="P9" i="3"/>
  <c r="I8" i="3"/>
  <c r="Q7" i="3"/>
  <c r="H7" i="3"/>
  <c r="M13" i="3"/>
  <c r="Q15" i="3"/>
  <c r="F18" i="3"/>
  <c r="Q19" i="3"/>
  <c r="M21" i="3"/>
  <c r="Q10" i="3"/>
  <c r="C12" i="3"/>
  <c r="P14" i="3"/>
  <c r="E17" i="3"/>
  <c r="I19" i="3"/>
  <c r="E21" i="3"/>
  <c r="P11" i="3"/>
  <c r="L9" i="3"/>
  <c r="H12" i="3"/>
  <c r="Q12" i="3"/>
  <c r="J13" i="3"/>
  <c r="D14" i="3"/>
  <c r="M14" i="3"/>
  <c r="F15" i="3"/>
  <c r="O15" i="3"/>
  <c r="H16" i="3"/>
  <c r="Q16" i="3"/>
  <c r="J17" i="3"/>
  <c r="D18" i="3"/>
  <c r="M18" i="3"/>
  <c r="F19" i="3"/>
  <c r="O19" i="3"/>
  <c r="H20" i="3"/>
  <c r="Q20" i="3"/>
  <c r="J21" i="3"/>
  <c r="D11" i="3"/>
  <c r="M11" i="3"/>
  <c r="F10" i="3"/>
  <c r="O10" i="3"/>
  <c r="H9" i="3"/>
  <c r="Q9" i="3"/>
  <c r="J8" i="3"/>
  <c r="P7" i="3"/>
  <c r="G7" i="3"/>
  <c r="D13" i="3"/>
  <c r="J16" i="3"/>
  <c r="F11" i="3"/>
  <c r="H10" i="3"/>
  <c r="D8" i="3"/>
  <c r="N7" i="3"/>
  <c r="E7" i="3"/>
  <c r="N13" i="3"/>
  <c r="N17" i="3"/>
  <c r="C20" i="3"/>
  <c r="N21" i="3"/>
  <c r="I10" i="3"/>
  <c r="E8" i="3"/>
  <c r="M7" i="3"/>
  <c r="P8" i="3"/>
  <c r="I12" i="3"/>
  <c r="C13" i="3"/>
  <c r="L13" i="3"/>
  <c r="E14" i="3"/>
  <c r="N14" i="3"/>
  <c r="G15" i="3"/>
  <c r="P15" i="3"/>
  <c r="I16" i="3"/>
  <c r="C17" i="3"/>
  <c r="L17" i="3"/>
  <c r="E18" i="3"/>
  <c r="N18" i="3"/>
  <c r="G19" i="3"/>
  <c r="P19" i="3"/>
  <c r="I20" i="3"/>
  <c r="C21" i="3"/>
  <c r="L21" i="3"/>
  <c r="E11" i="3"/>
  <c r="N11" i="3"/>
  <c r="G10" i="3"/>
  <c r="P10" i="3"/>
  <c r="I9" i="3"/>
  <c r="C8" i="3"/>
  <c r="L8" i="3"/>
  <c r="O7" i="3"/>
  <c r="F7" i="3"/>
  <c r="J12" i="3"/>
  <c r="O14" i="3"/>
  <c r="D17" i="3"/>
  <c r="O18" i="3"/>
  <c r="J20" i="3"/>
  <c r="O11" i="3"/>
  <c r="J9" i="3"/>
  <c r="L12" i="3"/>
  <c r="G14" i="3"/>
  <c r="I15" i="3"/>
  <c r="L16" i="3"/>
  <c r="P18" i="3"/>
  <c r="D7" i="3"/>
  <c r="C7" i="3"/>
  <c r="B2" i="6"/>
  <c r="C6" i="2" s="1"/>
  <c r="C42" i="2" s="1"/>
  <c r="I38" i="2" l="1"/>
  <c r="U35" i="2"/>
  <c r="M33" i="2"/>
  <c r="E31" i="2"/>
  <c r="I28" i="2"/>
  <c r="U25" i="2"/>
  <c r="F24" i="2"/>
  <c r="N24" i="2"/>
  <c r="V24" i="2"/>
  <c r="O38" i="2"/>
  <c r="G38" i="2"/>
  <c r="S37" i="2"/>
  <c r="K37" i="2"/>
  <c r="C37" i="2"/>
  <c r="O36" i="2"/>
  <c r="G36" i="2"/>
  <c r="S35" i="2"/>
  <c r="K35" i="2"/>
  <c r="C35" i="2"/>
  <c r="O34" i="2"/>
  <c r="G34" i="2"/>
  <c r="S33" i="2"/>
  <c r="K33" i="2"/>
  <c r="C33" i="2"/>
  <c r="O32" i="2"/>
  <c r="G32" i="2"/>
  <c r="S31" i="2"/>
  <c r="K31" i="2"/>
  <c r="C31" i="2"/>
  <c r="O30" i="2"/>
  <c r="G30" i="2"/>
  <c r="S29" i="2"/>
  <c r="K29" i="2"/>
  <c r="C29" i="2"/>
  <c r="O28" i="2"/>
  <c r="G28" i="2"/>
  <c r="S27" i="2"/>
  <c r="K27" i="2"/>
  <c r="C27" i="2"/>
  <c r="O26" i="2"/>
  <c r="G26" i="2"/>
  <c r="S25" i="2"/>
  <c r="K25" i="2"/>
  <c r="C25" i="2"/>
  <c r="D24" i="2"/>
  <c r="M37" i="2"/>
  <c r="E35" i="2"/>
  <c r="E33" i="2"/>
  <c r="I30" i="2"/>
  <c r="E27" i="2"/>
  <c r="G24" i="2"/>
  <c r="O24" i="2"/>
  <c r="V38" i="2"/>
  <c r="N38" i="2"/>
  <c r="F38" i="2"/>
  <c r="R37" i="2"/>
  <c r="J37" i="2"/>
  <c r="V36" i="2"/>
  <c r="N36" i="2"/>
  <c r="F36" i="2"/>
  <c r="R35" i="2"/>
  <c r="J35" i="2"/>
  <c r="V34" i="2"/>
  <c r="N34" i="2"/>
  <c r="F34" i="2"/>
  <c r="R33" i="2"/>
  <c r="J33" i="2"/>
  <c r="V32" i="2"/>
  <c r="N32" i="2"/>
  <c r="F32" i="2"/>
  <c r="R31" i="2"/>
  <c r="J31" i="2"/>
  <c r="V30" i="2"/>
  <c r="N30" i="2"/>
  <c r="F30" i="2"/>
  <c r="R29" i="2"/>
  <c r="J29" i="2"/>
  <c r="V28" i="2"/>
  <c r="N28" i="2"/>
  <c r="F28" i="2"/>
  <c r="R27" i="2"/>
  <c r="J27" i="2"/>
  <c r="V26" i="2"/>
  <c r="N26" i="2"/>
  <c r="F26" i="2"/>
  <c r="R25" i="2"/>
  <c r="J25" i="2"/>
  <c r="T24" i="2"/>
  <c r="Q36" i="2"/>
  <c r="I34" i="2"/>
  <c r="M31" i="2"/>
  <c r="U29" i="2"/>
  <c r="U27" i="2"/>
  <c r="Q26" i="2"/>
  <c r="H24" i="2"/>
  <c r="P24" i="2"/>
  <c r="U38" i="2"/>
  <c r="M38" i="2"/>
  <c r="E38" i="2"/>
  <c r="Q37" i="2"/>
  <c r="I37" i="2"/>
  <c r="U36" i="2"/>
  <c r="M36" i="2"/>
  <c r="E36" i="2"/>
  <c r="Q35" i="2"/>
  <c r="I35" i="2"/>
  <c r="U34" i="2"/>
  <c r="M34" i="2"/>
  <c r="E34" i="2"/>
  <c r="Q33" i="2"/>
  <c r="I33" i="2"/>
  <c r="U32" i="2"/>
  <c r="M32" i="2"/>
  <c r="E32" i="2"/>
  <c r="Q31" i="2"/>
  <c r="I31" i="2"/>
  <c r="U30" i="2"/>
  <c r="M30" i="2"/>
  <c r="E30" i="2"/>
  <c r="Q29" i="2"/>
  <c r="I29" i="2"/>
  <c r="U28" i="2"/>
  <c r="M28" i="2"/>
  <c r="E28" i="2"/>
  <c r="Q27" i="2"/>
  <c r="I27" i="2"/>
  <c r="U26" i="2"/>
  <c r="M26" i="2"/>
  <c r="E26" i="2"/>
  <c r="Q25" i="2"/>
  <c r="I25" i="2"/>
  <c r="I24" i="2"/>
  <c r="Q24" i="2"/>
  <c r="T38" i="2"/>
  <c r="L38" i="2"/>
  <c r="D38" i="2"/>
  <c r="P37" i="2"/>
  <c r="H37" i="2"/>
  <c r="T36" i="2"/>
  <c r="L36" i="2"/>
  <c r="D36" i="2"/>
  <c r="P35" i="2"/>
  <c r="H35" i="2"/>
  <c r="T34" i="2"/>
  <c r="L34" i="2"/>
  <c r="D34" i="2"/>
  <c r="P33" i="2"/>
  <c r="H33" i="2"/>
  <c r="T32" i="2"/>
  <c r="L32" i="2"/>
  <c r="D32" i="2"/>
  <c r="P31" i="2"/>
  <c r="H31" i="2"/>
  <c r="T30" i="2"/>
  <c r="L30" i="2"/>
  <c r="D30" i="2"/>
  <c r="P29" i="2"/>
  <c r="H29" i="2"/>
  <c r="T28" i="2"/>
  <c r="L28" i="2"/>
  <c r="D28" i="2"/>
  <c r="P27" i="2"/>
  <c r="H27" i="2"/>
  <c r="T26" i="2"/>
  <c r="L26" i="2"/>
  <c r="D26" i="2"/>
  <c r="P25" i="2"/>
  <c r="H25" i="2"/>
  <c r="Q38" i="2"/>
  <c r="I36" i="2"/>
  <c r="U33" i="2"/>
  <c r="U31" i="2"/>
  <c r="E29" i="2"/>
  <c r="I26" i="2"/>
  <c r="J24" i="2"/>
  <c r="R24" i="2"/>
  <c r="S38" i="2"/>
  <c r="K38" i="2"/>
  <c r="C38" i="2"/>
  <c r="O37" i="2"/>
  <c r="G37" i="2"/>
  <c r="S36" i="2"/>
  <c r="K36" i="2"/>
  <c r="C36" i="2"/>
  <c r="O35" i="2"/>
  <c r="G35" i="2"/>
  <c r="S34" i="2"/>
  <c r="K34" i="2"/>
  <c r="C34" i="2"/>
  <c r="O33" i="2"/>
  <c r="G33" i="2"/>
  <c r="S32" i="2"/>
  <c r="K32" i="2"/>
  <c r="C32" i="2"/>
  <c r="O31" i="2"/>
  <c r="G31" i="2"/>
  <c r="S30" i="2"/>
  <c r="K30" i="2"/>
  <c r="C30" i="2"/>
  <c r="O29" i="2"/>
  <c r="G29" i="2"/>
  <c r="S28" i="2"/>
  <c r="K28" i="2"/>
  <c r="C28" i="2"/>
  <c r="O27" i="2"/>
  <c r="G27" i="2"/>
  <c r="S26" i="2"/>
  <c r="K26" i="2"/>
  <c r="C26" i="2"/>
  <c r="O25" i="2"/>
  <c r="G25" i="2"/>
  <c r="L24" i="2"/>
  <c r="E37" i="2"/>
  <c r="Q34" i="2"/>
  <c r="I32" i="2"/>
  <c r="M29" i="2"/>
  <c r="M27" i="2"/>
  <c r="C24" i="2"/>
  <c r="K24" i="2"/>
  <c r="S24" i="2"/>
  <c r="R38" i="2"/>
  <c r="J38" i="2"/>
  <c r="V37" i="2"/>
  <c r="N37" i="2"/>
  <c r="F37" i="2"/>
  <c r="R36" i="2"/>
  <c r="J36" i="2"/>
  <c r="V35" i="2"/>
  <c r="N35" i="2"/>
  <c r="F35" i="2"/>
  <c r="R34" i="2"/>
  <c r="J34" i="2"/>
  <c r="V33" i="2"/>
  <c r="N33" i="2"/>
  <c r="F33" i="2"/>
  <c r="R32" i="2"/>
  <c r="J32" i="2"/>
  <c r="V31" i="2"/>
  <c r="N31" i="2"/>
  <c r="F31" i="2"/>
  <c r="R30" i="2"/>
  <c r="J30" i="2"/>
  <c r="V29" i="2"/>
  <c r="N29" i="2"/>
  <c r="F29" i="2"/>
  <c r="R28" i="2"/>
  <c r="J28" i="2"/>
  <c r="V27" i="2"/>
  <c r="N27" i="2"/>
  <c r="F27" i="2"/>
  <c r="R26" i="2"/>
  <c r="J26" i="2"/>
  <c r="V25" i="2"/>
  <c r="N25" i="2"/>
  <c r="F25" i="2"/>
  <c r="E25" i="2"/>
  <c r="U37" i="2"/>
  <c r="M35" i="2"/>
  <c r="Q32" i="2"/>
  <c r="Q30" i="2"/>
  <c r="Q28" i="2"/>
  <c r="M25" i="2"/>
  <c r="E24" i="2"/>
  <c r="M24" i="2"/>
  <c r="U24" i="2"/>
  <c r="P38" i="2"/>
  <c r="H38" i="2"/>
  <c r="T37" i="2"/>
  <c r="L37" i="2"/>
  <c r="D37" i="2"/>
  <c r="P36" i="2"/>
  <c r="H36" i="2"/>
  <c r="T35" i="2"/>
  <c r="L35" i="2"/>
  <c r="D35" i="2"/>
  <c r="P34" i="2"/>
  <c r="H34" i="2"/>
  <c r="T33" i="2"/>
  <c r="L33" i="2"/>
  <c r="D33" i="2"/>
  <c r="P32" i="2"/>
  <c r="H32" i="2"/>
  <c r="T31" i="2"/>
  <c r="L31" i="2"/>
  <c r="D31" i="2"/>
  <c r="P30" i="2"/>
  <c r="H30" i="2"/>
  <c r="T29" i="2"/>
  <c r="L29" i="2"/>
  <c r="D29" i="2"/>
  <c r="P28" i="2"/>
  <c r="H28" i="2"/>
  <c r="T27" i="2"/>
  <c r="L27" i="2"/>
  <c r="D27" i="2"/>
  <c r="P26" i="2"/>
  <c r="H26" i="2"/>
  <c r="T25" i="2"/>
  <c r="L25" i="2"/>
  <c r="D25" i="2"/>
  <c r="F20" i="2"/>
  <c r="F56" i="2" s="1"/>
  <c r="R17" i="2"/>
  <c r="R53" i="2" s="1"/>
  <c r="V14" i="2"/>
  <c r="V50" i="2" s="1"/>
  <c r="V12" i="2"/>
  <c r="V48" i="2" s="1"/>
  <c r="F10" i="2"/>
  <c r="F46" i="2" s="1"/>
  <c r="J7" i="2"/>
  <c r="J43" i="2" s="1"/>
  <c r="H6" i="2"/>
  <c r="H42" i="2" s="1"/>
  <c r="P6" i="2"/>
  <c r="P42" i="2" s="1"/>
  <c r="U20" i="2"/>
  <c r="U56" i="2" s="1"/>
  <c r="M20" i="2"/>
  <c r="M56" i="2" s="1"/>
  <c r="E20" i="2"/>
  <c r="E56" i="2" s="1"/>
  <c r="Q19" i="2"/>
  <c r="Q55" i="2" s="1"/>
  <c r="I19" i="2"/>
  <c r="I55" i="2" s="1"/>
  <c r="U18" i="2"/>
  <c r="U54" i="2" s="1"/>
  <c r="M18" i="2"/>
  <c r="M54" i="2" s="1"/>
  <c r="E18" i="2"/>
  <c r="E54" i="2" s="1"/>
  <c r="Q17" i="2"/>
  <c r="Q53" i="2" s="1"/>
  <c r="I17" i="2"/>
  <c r="I53" i="2" s="1"/>
  <c r="U16" i="2"/>
  <c r="U52" i="2" s="1"/>
  <c r="M16" i="2"/>
  <c r="M52" i="2" s="1"/>
  <c r="E16" i="2"/>
  <c r="E52" i="2" s="1"/>
  <c r="Q15" i="2"/>
  <c r="Q51" i="2" s="1"/>
  <c r="I15" i="2"/>
  <c r="I51" i="2" s="1"/>
  <c r="U14" i="2"/>
  <c r="U50" i="2" s="1"/>
  <c r="M14" i="2"/>
  <c r="M50" i="2" s="1"/>
  <c r="E14" i="2"/>
  <c r="E50" i="2" s="1"/>
  <c r="Q13" i="2"/>
  <c r="Q49" i="2" s="1"/>
  <c r="I13" i="2"/>
  <c r="I49" i="2" s="1"/>
  <c r="U12" i="2"/>
  <c r="U48" i="2" s="1"/>
  <c r="M12" i="2"/>
  <c r="M48" i="2" s="1"/>
  <c r="E12" i="2"/>
  <c r="E48" i="2" s="1"/>
  <c r="Q11" i="2"/>
  <c r="Q47" i="2" s="1"/>
  <c r="I11" i="2"/>
  <c r="I47" i="2" s="1"/>
  <c r="U10" i="2"/>
  <c r="U46" i="2" s="1"/>
  <c r="M10" i="2"/>
  <c r="M46" i="2" s="1"/>
  <c r="E10" i="2"/>
  <c r="E46" i="2" s="1"/>
  <c r="Q9" i="2"/>
  <c r="Q45" i="2" s="1"/>
  <c r="I9" i="2"/>
  <c r="I45" i="2" s="1"/>
  <c r="U8" i="2"/>
  <c r="U44" i="2" s="1"/>
  <c r="M8" i="2"/>
  <c r="M44" i="2" s="1"/>
  <c r="E8" i="2"/>
  <c r="E44" i="2" s="1"/>
  <c r="Q7" i="2"/>
  <c r="Q43" i="2" s="1"/>
  <c r="I7" i="2"/>
  <c r="I43" i="2" s="1"/>
  <c r="O6" i="2"/>
  <c r="O42" i="2" s="1"/>
  <c r="V18" i="2"/>
  <c r="V54" i="2" s="1"/>
  <c r="N16" i="2"/>
  <c r="N52" i="2" s="1"/>
  <c r="F14" i="2"/>
  <c r="F50" i="2" s="1"/>
  <c r="R11" i="2"/>
  <c r="R47" i="2" s="1"/>
  <c r="N10" i="2"/>
  <c r="N46" i="2" s="1"/>
  <c r="N8" i="2"/>
  <c r="N44" i="2" s="1"/>
  <c r="I6" i="2"/>
  <c r="I42" i="2" s="1"/>
  <c r="Q6" i="2"/>
  <c r="Q42" i="2" s="1"/>
  <c r="T20" i="2"/>
  <c r="T56" i="2" s="1"/>
  <c r="L20" i="2"/>
  <c r="L56" i="2" s="1"/>
  <c r="D20" i="2"/>
  <c r="D56" i="2" s="1"/>
  <c r="P19" i="2"/>
  <c r="P55" i="2" s="1"/>
  <c r="H19" i="2"/>
  <c r="H55" i="2" s="1"/>
  <c r="T18" i="2"/>
  <c r="T54" i="2" s="1"/>
  <c r="L18" i="2"/>
  <c r="L54" i="2" s="1"/>
  <c r="D18" i="2"/>
  <c r="D54" i="2" s="1"/>
  <c r="P17" i="2"/>
  <c r="P53" i="2" s="1"/>
  <c r="H17" i="2"/>
  <c r="H53" i="2" s="1"/>
  <c r="T16" i="2"/>
  <c r="T52" i="2" s="1"/>
  <c r="L16" i="2"/>
  <c r="L52" i="2" s="1"/>
  <c r="D16" i="2"/>
  <c r="D52" i="2" s="1"/>
  <c r="P15" i="2"/>
  <c r="P51" i="2" s="1"/>
  <c r="H15" i="2"/>
  <c r="H51" i="2" s="1"/>
  <c r="T14" i="2"/>
  <c r="T50" i="2" s="1"/>
  <c r="L14" i="2"/>
  <c r="L50" i="2" s="1"/>
  <c r="D14" i="2"/>
  <c r="D50" i="2" s="1"/>
  <c r="P13" i="2"/>
  <c r="P49" i="2" s="1"/>
  <c r="H13" i="2"/>
  <c r="H49" i="2" s="1"/>
  <c r="T12" i="2"/>
  <c r="T48" i="2" s="1"/>
  <c r="L12" i="2"/>
  <c r="L48" i="2" s="1"/>
  <c r="D12" i="2"/>
  <c r="D48" i="2" s="1"/>
  <c r="P11" i="2"/>
  <c r="P47" i="2" s="1"/>
  <c r="H11" i="2"/>
  <c r="H47" i="2" s="1"/>
  <c r="T10" i="2"/>
  <c r="T46" i="2" s="1"/>
  <c r="L10" i="2"/>
  <c r="L46" i="2" s="1"/>
  <c r="D10" i="2"/>
  <c r="D46" i="2" s="1"/>
  <c r="P9" i="2"/>
  <c r="P45" i="2" s="1"/>
  <c r="H9" i="2"/>
  <c r="H45" i="2" s="1"/>
  <c r="T8" i="2"/>
  <c r="T44" i="2" s="1"/>
  <c r="L8" i="2"/>
  <c r="L44" i="2" s="1"/>
  <c r="D8" i="2"/>
  <c r="D44" i="2" s="1"/>
  <c r="P7" i="2"/>
  <c r="P43" i="2" s="1"/>
  <c r="H7" i="2"/>
  <c r="H43" i="2" s="1"/>
  <c r="V20" i="2"/>
  <c r="V56" i="2" s="1"/>
  <c r="N18" i="2"/>
  <c r="N54" i="2" s="1"/>
  <c r="R15" i="2"/>
  <c r="R51" i="2" s="1"/>
  <c r="F12" i="2"/>
  <c r="F48" i="2" s="1"/>
  <c r="R7" i="2"/>
  <c r="R43" i="2" s="1"/>
  <c r="J6" i="2"/>
  <c r="J42" i="2" s="1"/>
  <c r="R6" i="2"/>
  <c r="R42" i="2" s="1"/>
  <c r="S20" i="2"/>
  <c r="S56" i="2" s="1"/>
  <c r="K20" i="2"/>
  <c r="K56" i="2" s="1"/>
  <c r="C20" i="2"/>
  <c r="C56" i="2" s="1"/>
  <c r="O19" i="2"/>
  <c r="O55" i="2" s="1"/>
  <c r="G19" i="2"/>
  <c r="G55" i="2" s="1"/>
  <c r="S18" i="2"/>
  <c r="S54" i="2" s="1"/>
  <c r="K18" i="2"/>
  <c r="K54" i="2" s="1"/>
  <c r="C18" i="2"/>
  <c r="C54" i="2" s="1"/>
  <c r="O17" i="2"/>
  <c r="O53" i="2" s="1"/>
  <c r="G17" i="2"/>
  <c r="G53" i="2" s="1"/>
  <c r="S16" i="2"/>
  <c r="S52" i="2" s="1"/>
  <c r="K16" i="2"/>
  <c r="K52" i="2" s="1"/>
  <c r="C16" i="2"/>
  <c r="C52" i="2" s="1"/>
  <c r="O15" i="2"/>
  <c r="O51" i="2" s="1"/>
  <c r="G15" i="2"/>
  <c r="G51" i="2" s="1"/>
  <c r="S14" i="2"/>
  <c r="S50" i="2" s="1"/>
  <c r="K14" i="2"/>
  <c r="K50" i="2" s="1"/>
  <c r="C14" i="2"/>
  <c r="C50" i="2" s="1"/>
  <c r="O13" i="2"/>
  <c r="O49" i="2" s="1"/>
  <c r="G13" i="2"/>
  <c r="G49" i="2" s="1"/>
  <c r="S12" i="2"/>
  <c r="S48" i="2" s="1"/>
  <c r="K12" i="2"/>
  <c r="K48" i="2" s="1"/>
  <c r="C12" i="2"/>
  <c r="C48" i="2" s="1"/>
  <c r="O11" i="2"/>
  <c r="O47" i="2" s="1"/>
  <c r="G11" i="2"/>
  <c r="G47" i="2" s="1"/>
  <c r="S10" i="2"/>
  <c r="S46" i="2" s="1"/>
  <c r="K10" i="2"/>
  <c r="K46" i="2" s="1"/>
  <c r="C10" i="2"/>
  <c r="C46" i="2" s="1"/>
  <c r="O9" i="2"/>
  <c r="O45" i="2" s="1"/>
  <c r="G9" i="2"/>
  <c r="G45" i="2" s="1"/>
  <c r="S8" i="2"/>
  <c r="S44" i="2" s="1"/>
  <c r="K8" i="2"/>
  <c r="K44" i="2" s="1"/>
  <c r="C8" i="2"/>
  <c r="C44" i="2" s="1"/>
  <c r="O7" i="2"/>
  <c r="O43" i="2" s="1"/>
  <c r="G7" i="2"/>
  <c r="G43" i="2" s="1"/>
  <c r="K6" i="2"/>
  <c r="K42" i="2" s="1"/>
  <c r="S6" i="2"/>
  <c r="S42" i="2" s="1"/>
  <c r="R20" i="2"/>
  <c r="R56" i="2" s="1"/>
  <c r="J20" i="2"/>
  <c r="J56" i="2" s="1"/>
  <c r="V19" i="2"/>
  <c r="V55" i="2" s="1"/>
  <c r="N19" i="2"/>
  <c r="N55" i="2" s="1"/>
  <c r="F19" i="2"/>
  <c r="F55" i="2" s="1"/>
  <c r="R18" i="2"/>
  <c r="R54" i="2" s="1"/>
  <c r="J18" i="2"/>
  <c r="J54" i="2" s="1"/>
  <c r="V17" i="2"/>
  <c r="V53" i="2" s="1"/>
  <c r="N17" i="2"/>
  <c r="N53" i="2" s="1"/>
  <c r="F17" i="2"/>
  <c r="F53" i="2" s="1"/>
  <c r="R16" i="2"/>
  <c r="R52" i="2" s="1"/>
  <c r="J16" i="2"/>
  <c r="J52" i="2" s="1"/>
  <c r="V15" i="2"/>
  <c r="V51" i="2" s="1"/>
  <c r="N15" i="2"/>
  <c r="N51" i="2" s="1"/>
  <c r="F15" i="2"/>
  <c r="F51" i="2" s="1"/>
  <c r="R14" i="2"/>
  <c r="R50" i="2" s="1"/>
  <c r="J14" i="2"/>
  <c r="J50" i="2" s="1"/>
  <c r="V13" i="2"/>
  <c r="V49" i="2" s="1"/>
  <c r="N13" i="2"/>
  <c r="N49" i="2" s="1"/>
  <c r="F13" i="2"/>
  <c r="F49" i="2" s="1"/>
  <c r="R12" i="2"/>
  <c r="R48" i="2" s="1"/>
  <c r="J12" i="2"/>
  <c r="J48" i="2" s="1"/>
  <c r="V11" i="2"/>
  <c r="V47" i="2" s="1"/>
  <c r="N11" i="2"/>
  <c r="N47" i="2" s="1"/>
  <c r="F11" i="2"/>
  <c r="F47" i="2" s="1"/>
  <c r="R10" i="2"/>
  <c r="R46" i="2" s="1"/>
  <c r="J10" i="2"/>
  <c r="J46" i="2" s="1"/>
  <c r="V9" i="2"/>
  <c r="V45" i="2" s="1"/>
  <c r="N9" i="2"/>
  <c r="N45" i="2" s="1"/>
  <c r="F9" i="2"/>
  <c r="F45" i="2" s="1"/>
  <c r="R8" i="2"/>
  <c r="R44" i="2" s="1"/>
  <c r="J8" i="2"/>
  <c r="J44" i="2" s="1"/>
  <c r="V7" i="2"/>
  <c r="V43" i="2" s="1"/>
  <c r="N7" i="2"/>
  <c r="N43" i="2" s="1"/>
  <c r="F7" i="2"/>
  <c r="F43" i="2" s="1"/>
  <c r="R19" i="2"/>
  <c r="R55" i="2" s="1"/>
  <c r="J17" i="2"/>
  <c r="J53" i="2" s="1"/>
  <c r="J15" i="2"/>
  <c r="J51" i="2" s="1"/>
  <c r="R13" i="2"/>
  <c r="R49" i="2" s="1"/>
  <c r="J11" i="2"/>
  <c r="J47" i="2" s="1"/>
  <c r="R9" i="2"/>
  <c r="R45" i="2" s="1"/>
  <c r="J9" i="2"/>
  <c r="J45" i="2" s="1"/>
  <c r="D6" i="2"/>
  <c r="D42" i="2" s="1"/>
  <c r="L6" i="2"/>
  <c r="L42" i="2" s="1"/>
  <c r="T6" i="2"/>
  <c r="T42" i="2" s="1"/>
  <c r="Q20" i="2"/>
  <c r="Q56" i="2" s="1"/>
  <c r="I20" i="2"/>
  <c r="I56" i="2" s="1"/>
  <c r="U19" i="2"/>
  <c r="U55" i="2" s="1"/>
  <c r="M19" i="2"/>
  <c r="M55" i="2" s="1"/>
  <c r="E19" i="2"/>
  <c r="E55" i="2" s="1"/>
  <c r="Q18" i="2"/>
  <c r="Q54" i="2" s="1"/>
  <c r="I18" i="2"/>
  <c r="I54" i="2" s="1"/>
  <c r="U17" i="2"/>
  <c r="U53" i="2" s="1"/>
  <c r="M17" i="2"/>
  <c r="M53" i="2" s="1"/>
  <c r="E17" i="2"/>
  <c r="E53" i="2" s="1"/>
  <c r="Q16" i="2"/>
  <c r="Q52" i="2" s="1"/>
  <c r="I16" i="2"/>
  <c r="I52" i="2" s="1"/>
  <c r="U15" i="2"/>
  <c r="U51" i="2" s="1"/>
  <c r="M15" i="2"/>
  <c r="M51" i="2" s="1"/>
  <c r="E15" i="2"/>
  <c r="E51" i="2" s="1"/>
  <c r="Q14" i="2"/>
  <c r="Q50" i="2" s="1"/>
  <c r="I14" i="2"/>
  <c r="I50" i="2" s="1"/>
  <c r="U13" i="2"/>
  <c r="U49" i="2" s="1"/>
  <c r="M13" i="2"/>
  <c r="M49" i="2" s="1"/>
  <c r="E13" i="2"/>
  <c r="E49" i="2" s="1"/>
  <c r="Q12" i="2"/>
  <c r="Q48" i="2" s="1"/>
  <c r="I12" i="2"/>
  <c r="I48" i="2" s="1"/>
  <c r="U11" i="2"/>
  <c r="U47" i="2" s="1"/>
  <c r="M11" i="2"/>
  <c r="M47" i="2" s="1"/>
  <c r="E11" i="2"/>
  <c r="E47" i="2" s="1"/>
  <c r="Q10" i="2"/>
  <c r="Q46" i="2" s="1"/>
  <c r="I10" i="2"/>
  <c r="I46" i="2" s="1"/>
  <c r="U9" i="2"/>
  <c r="U45" i="2" s="1"/>
  <c r="M9" i="2"/>
  <c r="M45" i="2" s="1"/>
  <c r="E9" i="2"/>
  <c r="E45" i="2" s="1"/>
  <c r="Q8" i="2"/>
  <c r="Q44" i="2" s="1"/>
  <c r="I8" i="2"/>
  <c r="I44" i="2" s="1"/>
  <c r="U7" i="2"/>
  <c r="U43" i="2" s="1"/>
  <c r="M7" i="2"/>
  <c r="M43" i="2" s="1"/>
  <c r="E7" i="2"/>
  <c r="E43" i="2" s="1"/>
  <c r="N20" i="2"/>
  <c r="N56" i="2" s="1"/>
  <c r="F18" i="2"/>
  <c r="F54" i="2" s="1"/>
  <c r="F16" i="2"/>
  <c r="F52" i="2" s="1"/>
  <c r="J13" i="2"/>
  <c r="J49" i="2" s="1"/>
  <c r="F8" i="2"/>
  <c r="F44" i="2" s="1"/>
  <c r="E6" i="2"/>
  <c r="E42" i="2" s="1"/>
  <c r="M6" i="2"/>
  <c r="M42" i="2" s="1"/>
  <c r="U6" i="2"/>
  <c r="U42" i="2" s="1"/>
  <c r="P20" i="2"/>
  <c r="P56" i="2" s="1"/>
  <c r="H20" i="2"/>
  <c r="H56" i="2" s="1"/>
  <c r="T19" i="2"/>
  <c r="T55" i="2" s="1"/>
  <c r="L19" i="2"/>
  <c r="L55" i="2" s="1"/>
  <c r="D19" i="2"/>
  <c r="D55" i="2" s="1"/>
  <c r="P18" i="2"/>
  <c r="P54" i="2" s="1"/>
  <c r="H18" i="2"/>
  <c r="H54" i="2" s="1"/>
  <c r="T17" i="2"/>
  <c r="T53" i="2" s="1"/>
  <c r="L17" i="2"/>
  <c r="L53" i="2" s="1"/>
  <c r="D17" i="2"/>
  <c r="D53" i="2" s="1"/>
  <c r="P16" i="2"/>
  <c r="P52" i="2" s="1"/>
  <c r="H16" i="2"/>
  <c r="H52" i="2" s="1"/>
  <c r="T15" i="2"/>
  <c r="T51" i="2" s="1"/>
  <c r="L15" i="2"/>
  <c r="L51" i="2" s="1"/>
  <c r="D15" i="2"/>
  <c r="D51" i="2" s="1"/>
  <c r="P14" i="2"/>
  <c r="P50" i="2" s="1"/>
  <c r="H14" i="2"/>
  <c r="H50" i="2" s="1"/>
  <c r="T13" i="2"/>
  <c r="T49" i="2" s="1"/>
  <c r="L13" i="2"/>
  <c r="L49" i="2" s="1"/>
  <c r="D13" i="2"/>
  <c r="D49" i="2" s="1"/>
  <c r="P12" i="2"/>
  <c r="P48" i="2" s="1"/>
  <c r="H12" i="2"/>
  <c r="H48" i="2" s="1"/>
  <c r="T11" i="2"/>
  <c r="T47" i="2" s="1"/>
  <c r="L11" i="2"/>
  <c r="L47" i="2" s="1"/>
  <c r="D11" i="2"/>
  <c r="D47" i="2" s="1"/>
  <c r="P10" i="2"/>
  <c r="P46" i="2" s="1"/>
  <c r="H10" i="2"/>
  <c r="H46" i="2" s="1"/>
  <c r="T9" i="2"/>
  <c r="T45" i="2" s="1"/>
  <c r="L9" i="2"/>
  <c r="L45" i="2" s="1"/>
  <c r="D9" i="2"/>
  <c r="D45" i="2" s="1"/>
  <c r="P8" i="2"/>
  <c r="P44" i="2" s="1"/>
  <c r="H8" i="2"/>
  <c r="H44" i="2" s="1"/>
  <c r="T7" i="2"/>
  <c r="T43" i="2" s="1"/>
  <c r="L7" i="2"/>
  <c r="L43" i="2" s="1"/>
  <c r="D7" i="2"/>
  <c r="D43" i="2" s="1"/>
  <c r="G6" i="2"/>
  <c r="G42" i="2" s="1"/>
  <c r="J19" i="2"/>
  <c r="J55" i="2" s="1"/>
  <c r="V16" i="2"/>
  <c r="V52" i="2" s="1"/>
  <c r="N14" i="2"/>
  <c r="N50" i="2" s="1"/>
  <c r="N12" i="2"/>
  <c r="N48" i="2" s="1"/>
  <c r="V10" i="2"/>
  <c r="V46" i="2" s="1"/>
  <c r="V8" i="2"/>
  <c r="V44" i="2" s="1"/>
  <c r="F6" i="2"/>
  <c r="F42" i="2" s="1"/>
  <c r="N6" i="2"/>
  <c r="N42" i="2" s="1"/>
  <c r="V6" i="2"/>
  <c r="V42" i="2" s="1"/>
  <c r="O20" i="2"/>
  <c r="O56" i="2" s="1"/>
  <c r="G20" i="2"/>
  <c r="G56" i="2" s="1"/>
  <c r="S19" i="2"/>
  <c r="S55" i="2" s="1"/>
  <c r="K19" i="2"/>
  <c r="K55" i="2" s="1"/>
  <c r="C19" i="2"/>
  <c r="C55" i="2" s="1"/>
  <c r="O18" i="2"/>
  <c r="O54" i="2" s="1"/>
  <c r="G18" i="2"/>
  <c r="G54" i="2" s="1"/>
  <c r="S17" i="2"/>
  <c r="S53" i="2" s="1"/>
  <c r="K17" i="2"/>
  <c r="K53" i="2" s="1"/>
  <c r="C17" i="2"/>
  <c r="C53" i="2" s="1"/>
  <c r="O16" i="2"/>
  <c r="O52" i="2" s="1"/>
  <c r="G16" i="2"/>
  <c r="G52" i="2" s="1"/>
  <c r="S15" i="2"/>
  <c r="S51" i="2" s="1"/>
  <c r="K15" i="2"/>
  <c r="K51" i="2" s="1"/>
  <c r="C15" i="2"/>
  <c r="C51" i="2" s="1"/>
  <c r="O14" i="2"/>
  <c r="O50" i="2" s="1"/>
  <c r="G14" i="2"/>
  <c r="G50" i="2" s="1"/>
  <c r="S13" i="2"/>
  <c r="S49" i="2" s="1"/>
  <c r="K13" i="2"/>
  <c r="K49" i="2" s="1"/>
  <c r="C13" i="2"/>
  <c r="C49" i="2" s="1"/>
  <c r="O12" i="2"/>
  <c r="O48" i="2" s="1"/>
  <c r="G12" i="2"/>
  <c r="G48" i="2" s="1"/>
  <c r="S11" i="2"/>
  <c r="S47" i="2" s="1"/>
  <c r="K11" i="2"/>
  <c r="K47" i="2" s="1"/>
  <c r="C11" i="2"/>
  <c r="C47" i="2" s="1"/>
  <c r="O10" i="2"/>
  <c r="O46" i="2" s="1"/>
  <c r="G10" i="2"/>
  <c r="G46" i="2" s="1"/>
  <c r="S9" i="2"/>
  <c r="S45" i="2" s="1"/>
  <c r="K9" i="2"/>
  <c r="K45" i="2" s="1"/>
  <c r="C9" i="2"/>
  <c r="C45" i="2" s="1"/>
  <c r="O8" i="2"/>
  <c r="O44" i="2" s="1"/>
  <c r="G8" i="2"/>
  <c r="G44" i="2" s="1"/>
  <c r="S7" i="2"/>
  <c r="S43" i="2" s="1"/>
  <c r="K7" i="2"/>
  <c r="K43" i="2" s="1"/>
  <c r="C7" i="2"/>
  <c r="C43" i="2" s="1"/>
</calcChain>
</file>

<file path=xl/sharedStrings.xml><?xml version="1.0" encoding="utf-8"?>
<sst xmlns="http://schemas.openxmlformats.org/spreadsheetml/2006/main" count="1780" uniqueCount="497">
  <si>
    <t>Number</t>
  </si>
  <si>
    <t>Percentage</t>
  </si>
  <si>
    <t>Percentage of all</t>
  </si>
  <si>
    <t>Scotland</t>
  </si>
  <si>
    <t>Ayrshire &amp; Arran</t>
  </si>
  <si>
    <t>Borders</t>
  </si>
  <si>
    <t>Dumfries &amp; Galloway</t>
  </si>
  <si>
    <t>Fife</t>
  </si>
  <si>
    <t>Forth Valley</t>
  </si>
  <si>
    <t>Grampian</t>
  </si>
  <si>
    <t>Greater Glasgow &amp; Clyde</t>
  </si>
  <si>
    <t>Highland</t>
  </si>
  <si>
    <t>Lanarkshire</t>
  </si>
  <si>
    <t>Lothian</t>
  </si>
  <si>
    <t>Orkney</t>
  </si>
  <si>
    <t>Shetland</t>
  </si>
  <si>
    <t>Tayside</t>
  </si>
  <si>
    <t>Western Isles</t>
  </si>
  <si>
    <t>Total</t>
  </si>
  <si>
    <t>&lt;20</t>
  </si>
  <si>
    <t>20-24</t>
  </si>
  <si>
    <t>25-29</t>
  </si>
  <si>
    <t>30-34</t>
  </si>
  <si>
    <t>35-39</t>
  </si>
  <si>
    <t>40+</t>
  </si>
  <si>
    <t>1 - Most deprived</t>
  </si>
  <si>
    <t>5 - Least deprived</t>
  </si>
  <si>
    <t>Group C - Asian, Asian Scottish or Asian British</t>
  </si>
  <si>
    <t>Group D - African</t>
  </si>
  <si>
    <t>Multiple</t>
  </si>
  <si>
    <t xml:space="preserve">Select </t>
  </si>
  <si>
    <t>Singleton</t>
  </si>
  <si>
    <t xml:space="preserve"> </t>
  </si>
  <si>
    <t>Unknown</t>
  </si>
  <si>
    <t>NHS Ayrshire and Arran</t>
  </si>
  <si>
    <t>NHS Borders</t>
  </si>
  <si>
    <t>NHS Dumfries and Galloway</t>
  </si>
  <si>
    <t>NHS Fife</t>
  </si>
  <si>
    <t>NHS Forth Valley</t>
  </si>
  <si>
    <t>NHS Grampian</t>
  </si>
  <si>
    <t>NHS Greater Glasgow and Clyde</t>
  </si>
  <si>
    <t>NHS Highland</t>
  </si>
  <si>
    <t>NHS Lanarkshire</t>
  </si>
  <si>
    <t>NHS Lothian</t>
  </si>
  <si>
    <t>NHS Orkney</t>
  </si>
  <si>
    <t>NHS Shetland</t>
  </si>
  <si>
    <t>NHS Tayside</t>
  </si>
  <si>
    <t>NHS Western Isles</t>
  </si>
  <si>
    <t>code</t>
  </si>
  <si>
    <t>NHS Ayrshire and ArranMultiple</t>
  </si>
  <si>
    <t>NHS Ayrshire and ArranSingleton</t>
  </si>
  <si>
    <t>NHS BordersMultiple</t>
  </si>
  <si>
    <t>NHS BordersSingleton</t>
  </si>
  <si>
    <t>NHS Dumfries and GallowayMultiple</t>
  </si>
  <si>
    <t>NHS Dumfries and GallowaySingleton</t>
  </si>
  <si>
    <t>NHS FifeMultiple</t>
  </si>
  <si>
    <t>NHS FifeSingleton</t>
  </si>
  <si>
    <t>NHS Forth ValleyMultiple</t>
  </si>
  <si>
    <t>NHS Forth ValleySingleton</t>
  </si>
  <si>
    <t>NHS GrampianMultiple</t>
  </si>
  <si>
    <t>NHS GrampianSingleton</t>
  </si>
  <si>
    <t>NHS Greater Glasgow and ClydeMultiple</t>
  </si>
  <si>
    <t>NHS Greater Glasgow and ClydeSingleton</t>
  </si>
  <si>
    <t>NHS HighlandMultiple</t>
  </si>
  <si>
    <t>NHS HighlandSingleton</t>
  </si>
  <si>
    <t>NHS LanarkshireMultiple</t>
  </si>
  <si>
    <t>NHS LanarkshireSingleton</t>
  </si>
  <si>
    <t>NHS LothianMultiple</t>
  </si>
  <si>
    <t>NHS LothianSingleton</t>
  </si>
  <si>
    <t>NHS OrkneySingleton</t>
  </si>
  <si>
    <t>NHS ShetlandMultiple</t>
  </si>
  <si>
    <t>NHS ShetlandSingleton</t>
  </si>
  <si>
    <t>NHS TaysideMultiple</t>
  </si>
  <si>
    <t>NHS TaysideSingleton</t>
  </si>
  <si>
    <t>NHS TaysideUnknown</t>
  </si>
  <si>
    <t>NHS Western IslesMultiple</t>
  </si>
  <si>
    <t>NHS Western IslesSingleton</t>
  </si>
  <si>
    <t>ScotlandMultiple</t>
  </si>
  <si>
    <t>ScotlandSingleton</t>
  </si>
  <si>
    <t>ScotlandUnknown</t>
  </si>
  <si>
    <t>Rate per 1,000 women aged 15-44</t>
  </si>
  <si>
    <t>The Scotland total includes cases where the location code indicated that care was provided in a private domiciliary address.</t>
  </si>
  <si>
    <t>NHS Ayrshire and ArranAll live births</t>
  </si>
  <si>
    <t>NHS BordersAll live births</t>
  </si>
  <si>
    <t>NHS Dumfries and GallowayAll live births</t>
  </si>
  <si>
    <t>NHS FifeAll live births</t>
  </si>
  <si>
    <t>NHS Forth ValleyAll live births</t>
  </si>
  <si>
    <t>NHS GrampianAll live births</t>
  </si>
  <si>
    <t>NHS Greater Glasgow and ClydeAll live births</t>
  </si>
  <si>
    <t>NHS HighlandAll live births</t>
  </si>
  <si>
    <t>NHS LanarkshireAll live births</t>
  </si>
  <si>
    <t>NHS LothianAll live births</t>
  </si>
  <si>
    <t>NHS OrkneyAll live births</t>
  </si>
  <si>
    <t>NHS ShetlandAll live births</t>
  </si>
  <si>
    <t>NHS TaysideAll live births</t>
  </si>
  <si>
    <t>NHS Western IslesAll live births</t>
  </si>
  <si>
    <t>ScotlandAll live births</t>
  </si>
  <si>
    <t>All live births</t>
  </si>
  <si>
    <t>Year ending 31 March</t>
  </si>
  <si>
    <t>Percentage of all live births with a known maternal age.</t>
  </si>
  <si>
    <t>Percentage of all live births with a known maternal ethnicity.</t>
  </si>
  <si>
    <t>*  Indicates values that have been suppressed due to the potential risk of disclosure.</t>
  </si>
  <si>
    <t>The total number of all live births can include a small number of cases where the singleton/multiple status is unknown.</t>
  </si>
  <si>
    <t>Source: SMR02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</si>
  <si>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</si>
  <si>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</si>
  <si>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</si>
  <si>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</si>
  <si>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</si>
  <si>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</si>
  <si>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</si>
  <si>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</si>
  <si>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</si>
  <si>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</si>
  <si>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</si>
  <si>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</si>
  <si>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</si>
  <si>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</si>
  <si>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</si>
  <si>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</si>
  <si>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</si>
  <si>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</si>
  <si>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</si>
  <si>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rate0405</t>
  </si>
  <si>
    <t>rate0506</t>
  </si>
  <si>
    <t>rate0607</t>
  </si>
  <si>
    <t>rate0708</t>
  </si>
  <si>
    <t>rate0809</t>
  </si>
  <si>
    <t>rate0910</t>
  </si>
  <si>
    <t>rate1011</t>
  </si>
  <si>
    <t>rate1112</t>
  </si>
  <si>
    <t>rate1213</t>
  </si>
  <si>
    <t>rate1314</t>
  </si>
  <si>
    <t>rate1415</t>
  </si>
  <si>
    <t>rate1516</t>
  </si>
  <si>
    <t>rate1617</t>
  </si>
  <si>
    <t>rate1718</t>
  </si>
  <si>
    <t>rate1819</t>
  </si>
  <si>
    <t>rate1920</t>
  </si>
  <si>
    <t>rate2021</t>
  </si>
  <si>
    <t>rate2122</t>
  </si>
  <si>
    <t>rate2223</t>
  </si>
  <si>
    <t>UnknownAll live births</t>
  </si>
  <si>
    <t>UnknownSingleton</t>
  </si>
  <si>
    <t>Select</t>
  </si>
  <si>
    <t>total</t>
  </si>
  <si>
    <t>age_u20</t>
  </si>
  <si>
    <t>age_2024</t>
  </si>
  <si>
    <t>age_2529</t>
  </si>
  <si>
    <t>age_3034</t>
  </si>
  <si>
    <t>age_3539</t>
  </si>
  <si>
    <t>age_40p</t>
  </si>
  <si>
    <t>age_nk</t>
  </si>
  <si>
    <t>perc_u20</t>
  </si>
  <si>
    <t>perc_2024</t>
  </si>
  <si>
    <t>perc_2529</t>
  </si>
  <si>
    <t>perc_3034</t>
  </si>
  <si>
    <t>perc_3539</t>
  </si>
  <si>
    <t>perc_40p</t>
  </si>
  <si>
    <t>2004/05NHS Ayrshire and Arran</t>
  </si>
  <si>
    <t>2004/05NHS Borders</t>
  </si>
  <si>
    <t>2004/05NHS Dumfries and Galloway</t>
  </si>
  <si>
    <t>2004/05NHS Fife</t>
  </si>
  <si>
    <t>2004/05NHS Forth Valley</t>
  </si>
  <si>
    <t>2004/05NHS Grampian</t>
  </si>
  <si>
    <t>2004/05NHS Greater Glasgow and Clyde</t>
  </si>
  <si>
    <t>2004/05NHS Highland</t>
  </si>
  <si>
    <t>2004/05NHS Lanarkshire</t>
  </si>
  <si>
    <t>2004/05NHS Lothian</t>
  </si>
  <si>
    <t>2004/05NHS Orkney</t>
  </si>
  <si>
    <t>2004/05NHS Shetland</t>
  </si>
  <si>
    <t>2004/05NHS Tayside</t>
  </si>
  <si>
    <t>2004/05NHS Western Isles</t>
  </si>
  <si>
    <t>2004/05Scotland</t>
  </si>
  <si>
    <t>2005/06NHS Ayrshire and Arran</t>
  </si>
  <si>
    <t>2005/06NHS Borders</t>
  </si>
  <si>
    <t>2005/06NHS Dumfries and Galloway</t>
  </si>
  <si>
    <t>2005/06NHS Fife</t>
  </si>
  <si>
    <t>2005/06NHS Forth Valley</t>
  </si>
  <si>
    <t>2005/06NHS Grampian</t>
  </si>
  <si>
    <t>2005/06NHS Greater Glasgow and Clyde</t>
  </si>
  <si>
    <t>2005/06NHS Highland</t>
  </si>
  <si>
    <t>2005/06NHS Lanarkshire</t>
  </si>
  <si>
    <t>2005/06NHS Lothian</t>
  </si>
  <si>
    <t>2005/06NHS Orkney</t>
  </si>
  <si>
    <t>2005/06NHS Shetland</t>
  </si>
  <si>
    <t>2005/06NHS Tayside</t>
  </si>
  <si>
    <t>2005/06NHS Western Isles</t>
  </si>
  <si>
    <t>2005/06Scotland</t>
  </si>
  <si>
    <t>2006/07NHS Ayrshire and Arran</t>
  </si>
  <si>
    <t>2006/07NHS Borders</t>
  </si>
  <si>
    <t>2006/07NHS Dumfries and Galloway</t>
  </si>
  <si>
    <t>2006/07NHS Fife</t>
  </si>
  <si>
    <t>2006/07NHS Forth Valley</t>
  </si>
  <si>
    <t>2006/07NHS Grampian</t>
  </si>
  <si>
    <t>2006/07NHS Greater Glasgow and Clyde</t>
  </si>
  <si>
    <t>2006/07NHS Highland</t>
  </si>
  <si>
    <t>2006/07NHS Lanarkshire</t>
  </si>
  <si>
    <t>2006/07NHS Lothian</t>
  </si>
  <si>
    <t>2006/07NHS Orkney</t>
  </si>
  <si>
    <t>2006/07NHS Shetland</t>
  </si>
  <si>
    <t>2006/07NHS Tayside</t>
  </si>
  <si>
    <t>2006/07NHS Western Isles</t>
  </si>
  <si>
    <t>2006/07Scotland</t>
  </si>
  <si>
    <t>2007/08NHS Ayrshire and Arran</t>
  </si>
  <si>
    <t>2007/08NHS Borders</t>
  </si>
  <si>
    <t>2007/08NHS Dumfries and Galloway</t>
  </si>
  <si>
    <t>2007/08NHS Fife</t>
  </si>
  <si>
    <t>2007/08NHS Forth Valley</t>
  </si>
  <si>
    <t>2007/08NHS Grampian</t>
  </si>
  <si>
    <t>2007/08NHS Greater Glasgow and Clyde</t>
  </si>
  <si>
    <t>2007/08NHS Highland</t>
  </si>
  <si>
    <t>2007/08NHS Lanarkshire</t>
  </si>
  <si>
    <t>2007/08NHS Lothian</t>
  </si>
  <si>
    <t>2007/08NHS Orkney</t>
  </si>
  <si>
    <t>2007/08NHS Shetland</t>
  </si>
  <si>
    <t>2007/08NHS Tayside</t>
  </si>
  <si>
    <t>2007/08NHS Western Isles</t>
  </si>
  <si>
    <t>2007/08Scotland</t>
  </si>
  <si>
    <t>2008/09NHS Ayrshire and Arran</t>
  </si>
  <si>
    <t>2008/09NHS Borders</t>
  </si>
  <si>
    <t>2008/09NHS Dumfries and Galloway</t>
  </si>
  <si>
    <t>2008/09NHS Fife</t>
  </si>
  <si>
    <t>2008/09NHS Forth Valley</t>
  </si>
  <si>
    <t>2008/09NHS Grampian</t>
  </si>
  <si>
    <t>2008/09NHS Greater Glasgow and Clyde</t>
  </si>
  <si>
    <t>2008/09NHS Highland</t>
  </si>
  <si>
    <t>2008/09NHS Lanarkshire</t>
  </si>
  <si>
    <t>2008/09NHS Lothian</t>
  </si>
  <si>
    <t>2008/09NHS Orkney</t>
  </si>
  <si>
    <t>2008/09NHS Shetland</t>
  </si>
  <si>
    <t>2008/09NHS Tayside</t>
  </si>
  <si>
    <t>2008/09NHS Western Isles</t>
  </si>
  <si>
    <t>2008/09Scotland</t>
  </si>
  <si>
    <t>2009/10NHS Ayrshire and Arran</t>
  </si>
  <si>
    <t>2009/10NHS Borders</t>
  </si>
  <si>
    <t>2009/10NHS Dumfries and Galloway</t>
  </si>
  <si>
    <t>2009/10NHS Fife</t>
  </si>
  <si>
    <t>2009/10NHS Forth Valley</t>
  </si>
  <si>
    <t>2009/10NHS Grampian</t>
  </si>
  <si>
    <t>2009/10NHS Greater Glasgow and Clyde</t>
  </si>
  <si>
    <t>2009/10NHS Highland</t>
  </si>
  <si>
    <t>2009/10NHS Lanarkshire</t>
  </si>
  <si>
    <t>2009/10NHS Lothian</t>
  </si>
  <si>
    <t>2009/10NHS Orkney</t>
  </si>
  <si>
    <t>2009/10NHS Shetland</t>
  </si>
  <si>
    <t>2009/10NHS Tayside</t>
  </si>
  <si>
    <t>2009/10NHS Western Isles</t>
  </si>
  <si>
    <t>2009/10Scotland</t>
  </si>
  <si>
    <t>2010/11NHS Ayrshire and Arran</t>
  </si>
  <si>
    <t>2010/11NHS Borders</t>
  </si>
  <si>
    <t>2010/11NHS Dumfries and Galloway</t>
  </si>
  <si>
    <t>2010/11NHS Fife</t>
  </si>
  <si>
    <t>2010/11NHS Forth Valley</t>
  </si>
  <si>
    <t>2010/11NHS Grampian</t>
  </si>
  <si>
    <t>2010/11NHS Greater Glasgow and Clyde</t>
  </si>
  <si>
    <t>2010/11NHS Highland</t>
  </si>
  <si>
    <t>2010/11NHS Lanarkshire</t>
  </si>
  <si>
    <t>2010/11NHS Lothian</t>
  </si>
  <si>
    <t>2010/11NHS Orkney</t>
  </si>
  <si>
    <t>2010/11NHS Shetland</t>
  </si>
  <si>
    <t>2010/11NHS Tayside</t>
  </si>
  <si>
    <t>2010/11NHS Western Isles</t>
  </si>
  <si>
    <t>2010/11Scotland</t>
  </si>
  <si>
    <t>2011/12NHS Ayrshire and Arran</t>
  </si>
  <si>
    <t>2011/12NHS Borders</t>
  </si>
  <si>
    <t>2011/12NHS Dumfries and Galloway</t>
  </si>
  <si>
    <t>2011/12NHS Fife</t>
  </si>
  <si>
    <t>2011/12NHS Forth Valley</t>
  </si>
  <si>
    <t>2011/12NHS Grampian</t>
  </si>
  <si>
    <t>2011/12NHS Greater Glasgow and Clyde</t>
  </si>
  <si>
    <t>2011/12NHS Highland</t>
  </si>
  <si>
    <t>2011/12NHS Lanarkshire</t>
  </si>
  <si>
    <t>2011/12NHS Lothian</t>
  </si>
  <si>
    <t>2011/12NHS Orkney</t>
  </si>
  <si>
    <t>2011/12NHS Shetland</t>
  </si>
  <si>
    <t>2011/12NHS Tayside</t>
  </si>
  <si>
    <t>2011/12NHS Western Isles</t>
  </si>
  <si>
    <t>2011/12Scotland</t>
  </si>
  <si>
    <t>2012/13NHS Ayrshire and Arran</t>
  </si>
  <si>
    <t>2012/13NHS Borders</t>
  </si>
  <si>
    <t>2012/13NHS Dumfries and Galloway</t>
  </si>
  <si>
    <t>2012/13NHS Fife</t>
  </si>
  <si>
    <t>2012/13NHS Forth Valley</t>
  </si>
  <si>
    <t>2012/13NHS Grampian</t>
  </si>
  <si>
    <t>2012/13NHS Greater Glasgow and Clyde</t>
  </si>
  <si>
    <t>2012/13NHS Highland</t>
  </si>
  <si>
    <t>2012/13NHS Lanarkshire</t>
  </si>
  <si>
    <t>2012/13NHS Lothian</t>
  </si>
  <si>
    <t>2012/13NHS Orkney</t>
  </si>
  <si>
    <t>2012/13NHS Shetland</t>
  </si>
  <si>
    <t>2012/13NHS Tayside</t>
  </si>
  <si>
    <t>2012/13NHS Western Isles</t>
  </si>
  <si>
    <t>2012/13Scotland</t>
  </si>
  <si>
    <t>2013/14NHS Ayrshire and Arran</t>
  </si>
  <si>
    <t>2013/14NHS Borders</t>
  </si>
  <si>
    <t>2013/14NHS Dumfries and Galloway</t>
  </si>
  <si>
    <t>2013/14NHS Fife</t>
  </si>
  <si>
    <t>2013/14NHS Forth Valley</t>
  </si>
  <si>
    <t>2013/14NHS Grampian</t>
  </si>
  <si>
    <t>2013/14NHS Greater Glasgow and Clyde</t>
  </si>
  <si>
    <t>2013/14NHS Highland</t>
  </si>
  <si>
    <t>2013/14NHS Lanarkshire</t>
  </si>
  <si>
    <t>2013/14NHS Lothian</t>
  </si>
  <si>
    <t>2013/14NHS Orkney</t>
  </si>
  <si>
    <t>2013/14NHS Shetland</t>
  </si>
  <si>
    <t>2013/14NHS Tayside</t>
  </si>
  <si>
    <t>2013/14NHS Western Isles</t>
  </si>
  <si>
    <t>2013/14Scotland</t>
  </si>
  <si>
    <t>2014/15NHS Ayrshire and Arran</t>
  </si>
  <si>
    <t>2014/15NHS Borders</t>
  </si>
  <si>
    <t>2014/15NHS Dumfries and Galloway</t>
  </si>
  <si>
    <t>2014/15NHS Fife</t>
  </si>
  <si>
    <t>2014/15NHS Forth Valley</t>
  </si>
  <si>
    <t>2014/15NHS Grampian</t>
  </si>
  <si>
    <t>2014/15NHS Greater Glasgow and Clyde</t>
  </si>
  <si>
    <t>2014/15NHS Highland</t>
  </si>
  <si>
    <t>2014/15NHS Lanarkshire</t>
  </si>
  <si>
    <t>2014/15NHS Lothian</t>
  </si>
  <si>
    <t>2014/15NHS Orkney</t>
  </si>
  <si>
    <t>2014/15NHS Shetland</t>
  </si>
  <si>
    <t>2014/15NHS Tayside</t>
  </si>
  <si>
    <t>2014/15NHS Western Isles</t>
  </si>
  <si>
    <t>2014/15Scotland</t>
  </si>
  <si>
    <t>2015/16NHS Ayrshire and Arran</t>
  </si>
  <si>
    <t>2015/16NHS Borders</t>
  </si>
  <si>
    <t>2015/16NHS Dumfries and Galloway</t>
  </si>
  <si>
    <t>2015/16NHS Fife</t>
  </si>
  <si>
    <t>2015/16NHS Forth Valley</t>
  </si>
  <si>
    <t>2015/16NHS Grampian</t>
  </si>
  <si>
    <t>2015/16NHS Greater Glasgow and Clyde</t>
  </si>
  <si>
    <t>2015/16NHS Highland</t>
  </si>
  <si>
    <t>2015/16NHS Lanarkshire</t>
  </si>
  <si>
    <t>2015/16NHS Lothian</t>
  </si>
  <si>
    <t>2015/16NHS Orkney</t>
  </si>
  <si>
    <t>2015/16NHS Shetland</t>
  </si>
  <si>
    <t>2015/16NHS Tayside</t>
  </si>
  <si>
    <t>2015/16NHS Western Isles</t>
  </si>
  <si>
    <t>2015/16Scotland</t>
  </si>
  <si>
    <t>2016/17NHS Ayrshire and Arran</t>
  </si>
  <si>
    <t>2016/17NHS Borders</t>
  </si>
  <si>
    <t>2016/17NHS Dumfries and Galloway</t>
  </si>
  <si>
    <t>2016/17NHS Fife</t>
  </si>
  <si>
    <t>2016/17NHS Forth Valley</t>
  </si>
  <si>
    <t>2016/17NHS Grampian</t>
  </si>
  <si>
    <t>2016/17NHS Greater Glasgow and Clyde</t>
  </si>
  <si>
    <t>2016/17NHS Highland</t>
  </si>
  <si>
    <t>2016/17NHS Lanarkshire</t>
  </si>
  <si>
    <t>2016/17NHS Lothian</t>
  </si>
  <si>
    <t>2016/17NHS Orkney</t>
  </si>
  <si>
    <t>2016/17NHS Shetland</t>
  </si>
  <si>
    <t>2016/17NHS Tayside</t>
  </si>
  <si>
    <t>2016/17NHS Western Isles</t>
  </si>
  <si>
    <t>2016/17Scotland</t>
  </si>
  <si>
    <t>2017/18NHS Ayrshire and Arran</t>
  </si>
  <si>
    <t>2017/18NHS Borders</t>
  </si>
  <si>
    <t>2017/18NHS Dumfries and Galloway</t>
  </si>
  <si>
    <t>2017/18NHS Fife</t>
  </si>
  <si>
    <t>2017/18NHS Forth Valley</t>
  </si>
  <si>
    <t>2017/18NHS Grampian</t>
  </si>
  <si>
    <t>2017/18NHS Greater Glasgow and Clyde</t>
  </si>
  <si>
    <t>2017/18NHS Highland</t>
  </si>
  <si>
    <t>2017/18NHS Lanarkshire</t>
  </si>
  <si>
    <t>2017/18NHS Lothian</t>
  </si>
  <si>
    <t>2017/18NHS Orkney</t>
  </si>
  <si>
    <t>2017/18NHS Shetland</t>
  </si>
  <si>
    <t>2017/18NHS Tayside</t>
  </si>
  <si>
    <t>2017/18NHS Western Isles</t>
  </si>
  <si>
    <t>2017/18Scotland</t>
  </si>
  <si>
    <t>2018/19NHS Ayrshire and Arran</t>
  </si>
  <si>
    <t>2018/19NHS Borders</t>
  </si>
  <si>
    <t>2018/19NHS Dumfries and Galloway</t>
  </si>
  <si>
    <t>2018/19NHS Fife</t>
  </si>
  <si>
    <t>2018/19NHS Forth Valley</t>
  </si>
  <si>
    <t>2018/19NHS Grampian</t>
  </si>
  <si>
    <t>2018/19NHS Greater Glasgow and Clyde</t>
  </si>
  <si>
    <t>2018/19NHS Highland</t>
  </si>
  <si>
    <t>2018/19NHS Lanarkshire</t>
  </si>
  <si>
    <t>2018/19NHS Lothian</t>
  </si>
  <si>
    <t>2018/19NHS Orkney</t>
  </si>
  <si>
    <t>2018/19NHS Shetland</t>
  </si>
  <si>
    <t>2018/19NHS Tayside</t>
  </si>
  <si>
    <t>2018/19NHS Western Isles</t>
  </si>
  <si>
    <t>2018/19Scotland</t>
  </si>
  <si>
    <t>2019/20NHS Ayrshire and Arran</t>
  </si>
  <si>
    <t>2019/20NHS Borders</t>
  </si>
  <si>
    <t>2019/20NHS Dumfries and Galloway</t>
  </si>
  <si>
    <t>2019/20NHS Fife</t>
  </si>
  <si>
    <t>2019/20NHS Forth Valley</t>
  </si>
  <si>
    <t>2019/20NHS Grampian</t>
  </si>
  <si>
    <t>2019/20NHS Greater Glasgow and Clyde</t>
  </si>
  <si>
    <t>2019/20NHS Highland</t>
  </si>
  <si>
    <t>2019/20NHS Lanarkshire</t>
  </si>
  <si>
    <t>2019/20NHS Lothian</t>
  </si>
  <si>
    <t>2019/20NHS Orkney</t>
  </si>
  <si>
    <t>2019/20NHS Shetland</t>
  </si>
  <si>
    <t>2019/20NHS Tayside</t>
  </si>
  <si>
    <t>2019/20NHS Western Isles</t>
  </si>
  <si>
    <t>2019/20Scotland</t>
  </si>
  <si>
    <t>2020/21NHS Ayrshire and Arran</t>
  </si>
  <si>
    <t>2020/21NHS Borders</t>
  </si>
  <si>
    <t>2020/21NHS Dumfries and Galloway</t>
  </si>
  <si>
    <t>2020/21NHS Fife</t>
  </si>
  <si>
    <t>2020/21NHS Forth Valley</t>
  </si>
  <si>
    <t>2020/21NHS Grampian</t>
  </si>
  <si>
    <t>2020/21NHS Greater Glasgow and Clyde</t>
  </si>
  <si>
    <t>2020/21NHS Highland</t>
  </si>
  <si>
    <t>2020/21NHS Lanarkshire</t>
  </si>
  <si>
    <t>2020/21NHS Lothian</t>
  </si>
  <si>
    <t>2020/21NHS Orkney</t>
  </si>
  <si>
    <t>2020/21NHS Shetland</t>
  </si>
  <si>
    <t>2020/21NHS Tayside</t>
  </si>
  <si>
    <t>2020/21NHS Western Isles</t>
  </si>
  <si>
    <t>2020/21Scotland</t>
  </si>
  <si>
    <t>2021/22NHS Ayrshire and Arran</t>
  </si>
  <si>
    <t>2021/22NHS Borders</t>
  </si>
  <si>
    <t>2021/22NHS Dumfries and Galloway</t>
  </si>
  <si>
    <t>2021/22NHS Fife</t>
  </si>
  <si>
    <t>2021/22NHS Forth Valley</t>
  </si>
  <si>
    <t>2021/22NHS Grampian</t>
  </si>
  <si>
    <t>2021/22NHS Greater Glasgow and Clyde</t>
  </si>
  <si>
    <t>2021/22NHS Highland</t>
  </si>
  <si>
    <t>2021/22NHS Lanarkshire</t>
  </si>
  <si>
    <t>2021/22NHS Lothian</t>
  </si>
  <si>
    <t>2021/22NHS Orkney</t>
  </si>
  <si>
    <t>2021/22NHS Shetland</t>
  </si>
  <si>
    <t>2021/22NHS Tayside</t>
  </si>
  <si>
    <t>2021/22NHS Western Isles</t>
  </si>
  <si>
    <t>2021/22Scotland</t>
  </si>
  <si>
    <t>2022/23NHS Ayrshire and Arran</t>
  </si>
  <si>
    <t>2022/23NHS Borders</t>
  </si>
  <si>
    <t>2022/23NHS Dumfries and Galloway</t>
  </si>
  <si>
    <t>2022/23NHS Fife</t>
  </si>
  <si>
    <t>2022/23NHS Forth Valley</t>
  </si>
  <si>
    <t>2022/23NHS Grampian</t>
  </si>
  <si>
    <t>2022/23NHS Greater Glasgow and Clyde</t>
  </si>
  <si>
    <t>2022/23NHS Highland</t>
  </si>
  <si>
    <t>2022/23NHS Lanarkshire</t>
  </si>
  <si>
    <t>2022/23NHS Lothian</t>
  </si>
  <si>
    <t>2022/23NHS Orkney</t>
  </si>
  <si>
    <t>2022/23NHS Shetland</t>
  </si>
  <si>
    <t>2022/23NHS Tayside</t>
  </si>
  <si>
    <t>2022/23NHS Western Isles</t>
  </si>
  <si>
    <t>2022/23Scotland</t>
  </si>
  <si>
    <t>simd1</t>
  </si>
  <si>
    <t>simd2</t>
  </si>
  <si>
    <t>simd3</t>
  </si>
  <si>
    <t>simd4</t>
  </si>
  <si>
    <t>simd5</t>
  </si>
  <si>
    <t>simd9</t>
  </si>
  <si>
    <t>perc_s1</t>
  </si>
  <si>
    <t>perc_s2</t>
  </si>
  <si>
    <t>perc_s3</t>
  </si>
  <si>
    <t>perc_s4</t>
  </si>
  <si>
    <t>perc_s5</t>
  </si>
  <si>
    <t>Content</t>
  </si>
  <si>
    <t>Live births in Scotland</t>
  </si>
  <si>
    <t>Table 2.1</t>
  </si>
  <si>
    <t>Table 2.2</t>
  </si>
  <si>
    <t>Table 2.3</t>
  </si>
  <si>
    <t>Table 2.4</t>
  </si>
  <si>
    <t>UnknownMultiple</t>
  </si>
  <si>
    <t>Percentage of all live births with a known SIMD.</t>
  </si>
  <si>
    <t>Group A - white</t>
  </si>
  <si>
    <t>Group B - mixed or multiple</t>
  </si>
  <si>
    <t>Group E - Caribbean or black</t>
  </si>
  <si>
    <t>Group F - other</t>
  </si>
  <si>
    <t>Group G - refused or not provided</t>
  </si>
  <si>
    <t>Group H - unknown</t>
  </si>
  <si>
    <t>2023/24</t>
  </si>
  <si>
    <t>Year ending 31 March 2024</t>
  </si>
  <si>
    <t>2023/24 data are provisional.</t>
  </si>
  <si>
    <t>rate2324</t>
  </si>
  <si>
    <t>NA</t>
  </si>
  <si>
    <t>2023/24NHS Ayrshire and Arran</t>
  </si>
  <si>
    <t>2023/24NHS Borders</t>
  </si>
  <si>
    <t>2023/24NHS Dumfries and Galloway</t>
  </si>
  <si>
    <t>2023/24NHS Fife</t>
  </si>
  <si>
    <t>2023/24NHS Forth Valley</t>
  </si>
  <si>
    <t>2023/24NHS Grampian</t>
  </si>
  <si>
    <t>2023/24NHS Greater Glasgow and Clyde</t>
  </si>
  <si>
    <t>2023/24NHS Highland</t>
  </si>
  <si>
    <t>2023/24NHS Lanarkshire</t>
  </si>
  <si>
    <t>2023/24NHS Lothian</t>
  </si>
  <si>
    <t>2023/24NHS Orkney</t>
  </si>
  <si>
    <t>2023/24NHS Shetland</t>
  </si>
  <si>
    <t>2023/24NHS Tayside</t>
  </si>
  <si>
    <t>2023/24NHS Western Isles</t>
  </si>
  <si>
    <t>2023/24Scotland</t>
  </si>
  <si>
    <t>NHS OrkneyMultiple</t>
  </si>
  <si>
    <t>Population estimates for 2023 were not available at the time of publication, therefore 2023/24 rates are based on 2022 estimates.</t>
  </si>
  <si>
    <t>All live births by maternal ethnicity and NHS board of treatment</t>
  </si>
  <si>
    <t>All live births by year, SIMD and NHS board of treatment</t>
  </si>
  <si>
    <t>All live births by year, maternal age and NHS board of treatment</t>
  </si>
  <si>
    <t>Live births by singleton/multiple status, year and NHS board of treatment</t>
  </si>
  <si>
    <t>*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</si>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</sst>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6" fillId="0" borderId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1" xfId="0" applyFont="1" applyBorder="1" applyAlignment="1">
      <alignment horizontal="right" wrapText="1"/>
    </xf>
    <xf numFmtId="0" fontId="7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7" fillId="0" borderId="1" xfId="0" applyFont="1" applyBorder="1"/>
    <xf numFmtId="0" fontId="9" fillId="0" borderId="0" xfId="0" applyFont="1"/>
    <xf numFmtId="0" fontId="7" fillId="0" borderId="0" xfId="0" applyFont="1" applyAlignment="1">
      <alignment wrapText="1"/>
    </xf>
    <xf numFmtId="0" fontId="10" fillId="0" borderId="1" xfId="0" applyFont="1" applyBorder="1"/>
    <xf numFmtId="0" fontId="7" fillId="0" borderId="1" xfId="0" applyFont="1" applyBorder="1" applyAlignment="1">
      <alignment horizontal="right"/>
    </xf>
    <xf numFmtId="0" fontId="11" fillId="0" borderId="0" xfId="0" applyFont="1"/>
    <xf numFmtId="3" fontId="7" fillId="0" borderId="0" xfId="0" applyNumberFormat="1" applyFont="1"/>
    <xf numFmtId="3" fontId="8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0" fontId="6" fillId="0" borderId="1" xfId="0" applyFont="1" applyBorder="1"/>
    <xf numFmtId="164" fontId="7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13" fillId="2" borderId="0" xfId="2" applyFont="1" applyFill="1"/>
    <xf numFmtId="0" fontId="6" fillId="2" borderId="0" xfId="2" applyFill="1"/>
    <xf numFmtId="0" fontId="14" fillId="2" borderId="0" xfId="2" applyFont="1" applyFill="1"/>
    <xf numFmtId="0" fontId="12" fillId="2" borderId="0" xfId="1" applyFill="1" applyAlignment="1" applyProtection="1"/>
    <xf numFmtId="0" fontId="6" fillId="2" borderId="0" xfId="2" applyFill="1" applyAlignment="1">
      <alignment vertical="center"/>
    </xf>
    <xf numFmtId="0" fontId="6" fillId="2" borderId="0" xfId="2" applyFill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Normal 2" xfId="2" xr:uid="{FDA69A23-0901-487C-8473-4CE14CCCEE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Drop" dropStyle="combo" dx="16" fmlaLink="Lookup!$A$2" fmlaRange="Lookup!$B$4:$B$6" noThreeD="1" sel="1" val="0"/>
</file>

<file path=xl/ctrlProps/ctrlProp2.xml><?xml version="1.0" encoding="utf-8"?>
<formControlPr xmlns="http://schemas.microsoft.com/office/spreadsheetml/2009/9/main" objectType="Drop" dropLines="5" dropStyle="combo" dx="16" fmlaLink="Lookup!$E$2" fmlaRange="Lookup!$F$4:$F$23" noThreeD="1" sel="20" val="15"/>
</file>

<file path=xl/ctrlProps/ctrlProp3.xml><?xml version="1.0" encoding="utf-8"?>
<formControlPr xmlns="http://schemas.microsoft.com/office/spreadsheetml/2009/9/main" objectType="Drop" dropLines="5" dropStyle="combo" dx="16" fmlaLink="Lookup!$E$2" fmlaRange="Lookup!$F$4:$F$23" noThreeD="1" sel="20" val="1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</xdr:row>
          <xdr:rowOff>152400</xdr:rowOff>
        </xdr:from>
        <xdr:to>
          <xdr:col>1</xdr:col>
          <xdr:colOff>1562100</xdr:colOff>
          <xdr:row>4</xdr:row>
          <xdr:rowOff>28575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504825</xdr:colOff>
          <xdr:row>2</xdr:row>
          <xdr:rowOff>190500</xdr:rowOff>
        </xdr:from>
        <xdr:to>
          <xdr:col>1</xdr:col>
          <xdr:colOff>1571625</xdr:colOff>
          <xdr:row>4</xdr:row>
          <xdr:rowOff>28575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504825</xdr:colOff>
          <xdr:row>2</xdr:row>
          <xdr:rowOff>180975</xdr:rowOff>
        </xdr:from>
        <xdr:to>
          <xdr:col>1</xdr:col>
          <xdr:colOff>1571625</xdr:colOff>
          <xdr:row>4</xdr:row>
          <xdr:rowOff>19050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21F10-5CD3-4749-99D6-BD48440DE195}">
  <dimension ref="A1:I11"/>
  <sheetViews>
    <sheetView tabSelected="1" workbookViewId="0">
      <selection activeCell="A2" sqref="A2"/>
    </sheetView>
  </sheetViews>
  <sheetFormatPr defaultColWidth="9.140625" defaultRowHeight="12.75" x14ac:dyDescent="0.2"/>
  <cols>
    <col min="1" max="1" width="12.42578125" style="29" bestFit="1" customWidth="1"/>
    <col min="2" max="2" width="13.42578125" style="29" customWidth="1"/>
    <col min="3" max="3" width="84.7109375" style="29" bestFit="1" customWidth="1"/>
    <col min="4" max="9" width="9.140625" style="29"/>
    <col min="10" max="10" width="25.140625" style="29" customWidth="1"/>
    <col min="11" max="16384" width="9.140625" style="29"/>
  </cols>
  <sheetData>
    <row r="1" spans="1:9" ht="15" customHeight="1" x14ac:dyDescent="0.25">
      <c r="A1" s="28" t="s">
        <v>456</v>
      </c>
    </row>
    <row r="3" spans="1:9" x14ac:dyDescent="0.2">
      <c r="A3" s="30" t="s">
        <v>455</v>
      </c>
    </row>
    <row r="5" spans="1:9" ht="15" x14ac:dyDescent="0.25">
      <c r="A5" s="31" t="s">
        <v>457</v>
      </c>
      <c r="B5" s="32" t="s">
        <v>494</v>
      </c>
      <c r="C5" s="33"/>
      <c r="D5" s="33"/>
      <c r="E5" s="33"/>
    </row>
    <row r="6" spans="1:9" ht="15" x14ac:dyDescent="0.25">
      <c r="A6" s="31"/>
      <c r="B6" s="33"/>
      <c r="C6" s="33"/>
      <c r="D6" s="33"/>
      <c r="E6" s="33"/>
    </row>
    <row r="7" spans="1:9" ht="15" x14ac:dyDescent="0.25">
      <c r="A7" s="31" t="s">
        <v>458</v>
      </c>
      <c r="B7" s="32" t="s">
        <v>493</v>
      </c>
      <c r="C7" s="33"/>
      <c r="D7" s="33"/>
      <c r="E7" s="33"/>
      <c r="F7" s="33"/>
    </row>
    <row r="8" spans="1:9" ht="15" x14ac:dyDescent="0.25">
      <c r="A8" s="31"/>
      <c r="B8" s="33"/>
      <c r="C8" s="33"/>
      <c r="D8" s="33"/>
      <c r="E8" s="33"/>
      <c r="F8" s="33"/>
    </row>
    <row r="9" spans="1:9" ht="15" x14ac:dyDescent="0.25">
      <c r="A9" s="31" t="s">
        <v>459</v>
      </c>
      <c r="B9" s="32" t="s">
        <v>492</v>
      </c>
      <c r="C9" s="33"/>
      <c r="D9" s="33"/>
      <c r="E9" s="33"/>
      <c r="F9" s="33"/>
      <c r="G9" s="33"/>
      <c r="H9" s="33"/>
      <c r="I9" s="33"/>
    </row>
    <row r="10" spans="1:9" ht="15" x14ac:dyDescent="0.25">
      <c r="A10" s="31"/>
      <c r="B10" s="32"/>
      <c r="C10" s="33"/>
      <c r="D10" s="33"/>
      <c r="E10" s="33"/>
      <c r="F10" s="33"/>
      <c r="G10" s="33"/>
      <c r="H10" s="33"/>
      <c r="I10" s="33"/>
    </row>
    <row r="11" spans="1:9" ht="15" x14ac:dyDescent="0.25">
      <c r="A11" s="31" t="s">
        <v>460</v>
      </c>
      <c r="B11" s="32" t="s">
        <v>491</v>
      </c>
    </row>
  </sheetData>
  <hyperlinks>
    <hyperlink ref="A5" location="'2.1'!A1" display="Table 2.1" xr:uid="{01DAB670-F6A7-4ED3-9059-1E1252BAD3A8}"/>
    <hyperlink ref="A7" location="'2.2'!A1" display="Table 2.2" xr:uid="{506CBA41-7656-45BE-A39F-EDA326FE4C3C}"/>
    <hyperlink ref="A9" location="'2.3'!A1" display="Table 2.3" xr:uid="{FC26294A-8147-49DC-B6D7-F56C3937AC35}"/>
    <hyperlink ref="A11" location="'2.4'!A1" display="Table 2.4" xr:uid="{D17935A8-24F5-49EA-B330-6411F6174A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4DC0-C4A8-4BC3-A8AF-F06EFF2C808A}">
  <dimension ref="A1:V65"/>
  <sheetViews>
    <sheetView topLeftCell="B1" zoomScale="95" zoomScaleNormal="95" workbookViewId="0">
      <selection activeCell="B3" sqref="B3"/>
    </sheetView>
  </sheetViews>
  <sheetFormatPr defaultRowHeight="14.25" x14ac:dyDescent="0.2"/>
  <cols>
    <col min="1" max="1" width="29.42578125" style="1" hidden="1" customWidth="1"/>
    <col min="2" max="2" width="23.7109375" style="1" customWidth="1"/>
    <col min="3" max="22" width="8.28515625" style="1" customWidth="1"/>
    <col min="23" max="16384" width="9.140625" style="1"/>
  </cols>
  <sheetData>
    <row r="1" spans="1:22" ht="15.75" x14ac:dyDescent="0.25">
      <c r="B1" s="2" t="s">
        <v>494</v>
      </c>
    </row>
    <row r="2" spans="1:22" ht="15.75" x14ac:dyDescent="0.25">
      <c r="B2" s="2" t="s">
        <v>98</v>
      </c>
    </row>
    <row r="3" spans="1:22" s="5" customFormat="1" ht="12.75" x14ac:dyDescent="0.2"/>
    <row r="4" spans="1:22" s="5" customFormat="1" ht="12.75" customHeight="1" x14ac:dyDescent="0.2">
      <c r="B4" s="20" t="s">
        <v>30</v>
      </c>
      <c r="C4" s="6" t="s">
        <v>0</v>
      </c>
    </row>
    <row r="5" spans="1:22" s="5" customFormat="1" ht="12.75" x14ac:dyDescent="0.2">
      <c r="C5" s="25" t="s">
        <v>104</v>
      </c>
      <c r="D5" s="25" t="s">
        <v>105</v>
      </c>
      <c r="E5" s="25" t="s">
        <v>106</v>
      </c>
      <c r="F5" s="25" t="s">
        <v>107</v>
      </c>
      <c r="G5" s="25" t="s">
        <v>108</v>
      </c>
      <c r="H5" s="25" t="s">
        <v>109</v>
      </c>
      <c r="I5" s="25" t="s">
        <v>110</v>
      </c>
      <c r="J5" s="25" t="s">
        <v>111</v>
      </c>
      <c r="K5" s="25" t="s">
        <v>112</v>
      </c>
      <c r="L5" s="25" t="s">
        <v>113</v>
      </c>
      <c r="M5" s="25" t="s">
        <v>114</v>
      </c>
      <c r="N5" s="25" t="s">
        <v>115</v>
      </c>
      <c r="O5" s="25" t="s">
        <v>116</v>
      </c>
      <c r="P5" s="25" t="s">
        <v>117</v>
      </c>
      <c r="Q5" s="25" t="s">
        <v>118</v>
      </c>
      <c r="R5" s="25" t="s">
        <v>119</v>
      </c>
      <c r="S5" s="25" t="s">
        <v>120</v>
      </c>
      <c r="T5" s="25" t="s">
        <v>121</v>
      </c>
      <c r="U5" s="25" t="s">
        <v>122</v>
      </c>
      <c r="V5" s="25" t="s">
        <v>469</v>
      </c>
    </row>
    <row r="6" spans="1:22" s="5" customFormat="1" ht="12.75" x14ac:dyDescent="0.2">
      <c r="A6" s="5" t="s">
        <v>34</v>
      </c>
      <c r="B6" s="5" t="s">
        <v>4</v>
      </c>
      <c r="C6" s="21">
        <f>VLOOKUP(CONCATENATE($A6,Lookup!$B$2), t2.1, 2,0)</f>
        <v>3584</v>
      </c>
      <c r="D6" s="21">
        <f>VLOOKUP(CONCATENATE($A6,Lookup!$B$2), t2.1, 3,0)</f>
        <v>3561</v>
      </c>
      <c r="E6" s="21">
        <f>VLOOKUP(CONCATENATE($A6,Lookup!$B$2), t2.1, 4,0)</f>
        <v>3728</v>
      </c>
      <c r="F6" s="21">
        <f>VLOOKUP(CONCATENATE($A6,Lookup!$B$2), t2.1, 5,0)</f>
        <v>3801</v>
      </c>
      <c r="G6" s="21">
        <f>VLOOKUP(CONCATENATE($A6,Lookup!$B$2), t2.1, 6,0)</f>
        <v>3805</v>
      </c>
      <c r="H6" s="21">
        <f>VLOOKUP(CONCATENATE($A6,Lookup!$B$2), t2.1, 7,0)</f>
        <v>3735</v>
      </c>
      <c r="I6" s="21">
        <f>VLOOKUP(CONCATENATE($A6,Lookup!$B$2), t2.1, 8,0)</f>
        <v>3836</v>
      </c>
      <c r="J6" s="21">
        <f>VLOOKUP(CONCATENATE($A6,Lookup!$B$2), t2.1, 9,0)</f>
        <v>3772</v>
      </c>
      <c r="K6" s="21">
        <f>VLOOKUP(CONCATENATE($A6,Lookup!$B$2), t2.1, 10,0)</f>
        <v>3591</v>
      </c>
      <c r="L6" s="21">
        <f>VLOOKUP(CONCATENATE($A6,Lookup!$B$2), t2.1, 11,0)</f>
        <v>3453</v>
      </c>
      <c r="M6" s="21">
        <f>VLOOKUP(CONCATENATE($A6,Lookup!$B$2), t2.1, 12,0)</f>
        <v>3554</v>
      </c>
      <c r="N6" s="21">
        <f>VLOOKUP(CONCATENATE($A6,Lookup!$B$2), t2.1, 13,0)</f>
        <v>3464</v>
      </c>
      <c r="O6" s="21">
        <f>VLOOKUP(CONCATENATE($A6,Lookup!$B$2), t2.1, 14,0)</f>
        <v>3327</v>
      </c>
      <c r="P6" s="21">
        <f>VLOOKUP(CONCATENATE($A6,Lookup!$B$2), t2.1, 15,0)</f>
        <v>3231</v>
      </c>
      <c r="Q6" s="21">
        <f>VLOOKUP(CONCATENATE($A6,Lookup!$B$2), t2.1, 16,0)</f>
        <v>3021</v>
      </c>
      <c r="R6" s="21">
        <f>VLOOKUP(CONCATENATE($A6,Lookup!$B$2), t2.1, 17,0)</f>
        <v>3112</v>
      </c>
      <c r="S6" s="21">
        <f>VLOOKUP(CONCATENATE($A6,Lookup!$B$2), t2.1, 18,0)</f>
        <v>2797</v>
      </c>
      <c r="T6" s="21">
        <f>VLOOKUP(CONCATENATE($A6,Lookup!$B$2), t2.1, 19,0)</f>
        <v>2885</v>
      </c>
      <c r="U6" s="21">
        <f>VLOOKUP(CONCATENATE($A6,Lookup!$B$2), t2.1, 20,0)</f>
        <v>2690</v>
      </c>
      <c r="V6" s="21">
        <f>VLOOKUP(CONCATENATE($A6,Lookup!$B$2), t2.1, 21,0)</f>
        <v>2674</v>
      </c>
    </row>
    <row r="7" spans="1:22" s="5" customFormat="1" ht="12.75" x14ac:dyDescent="0.2">
      <c r="A7" s="5" t="s">
        <v>35</v>
      </c>
      <c r="B7" s="5" t="s">
        <v>5</v>
      </c>
      <c r="C7" s="21">
        <f>VLOOKUP(CONCATENATE($A7,Lookup!$B$2), t2.1, 2,0)</f>
        <v>1042</v>
      </c>
      <c r="D7" s="21">
        <f>VLOOKUP(CONCATENATE($A7,Lookup!$B$2), t2.1, 3,0)</f>
        <v>987</v>
      </c>
      <c r="E7" s="21">
        <f>VLOOKUP(CONCATENATE($A7,Lookup!$B$2), t2.1, 4,0)</f>
        <v>1107</v>
      </c>
      <c r="F7" s="21">
        <f>VLOOKUP(CONCATENATE($A7,Lookup!$B$2), t2.1, 5,0)</f>
        <v>1141</v>
      </c>
      <c r="G7" s="21">
        <f>VLOOKUP(CONCATENATE($A7,Lookup!$B$2), t2.1, 6,0)</f>
        <v>1196</v>
      </c>
      <c r="H7" s="21">
        <f>VLOOKUP(CONCATENATE($A7,Lookup!$B$2), t2.1, 7,0)</f>
        <v>1214</v>
      </c>
      <c r="I7" s="21">
        <f>VLOOKUP(CONCATENATE($A7,Lookup!$B$2), t2.1, 8,0)</f>
        <v>1184</v>
      </c>
      <c r="J7" s="21">
        <f>VLOOKUP(CONCATENATE($A7,Lookup!$B$2), t2.1, 9,0)</f>
        <v>1143</v>
      </c>
      <c r="K7" s="21">
        <f>VLOOKUP(CONCATENATE($A7,Lookup!$B$2), t2.1, 10,0)</f>
        <v>1171</v>
      </c>
      <c r="L7" s="21">
        <f>VLOOKUP(CONCATENATE($A7,Lookup!$B$2), t2.1, 11,0)</f>
        <v>1126</v>
      </c>
      <c r="M7" s="21">
        <f>VLOOKUP(CONCATENATE($A7,Lookup!$B$2), t2.1, 12,0)</f>
        <v>1041</v>
      </c>
      <c r="N7" s="21">
        <f>VLOOKUP(CONCATENATE($A7,Lookup!$B$2), t2.1, 13,0)</f>
        <v>1055</v>
      </c>
      <c r="O7" s="21">
        <f>VLOOKUP(CONCATENATE($A7,Lookup!$B$2), t2.1, 14,0)</f>
        <v>988</v>
      </c>
      <c r="P7" s="21">
        <f>VLOOKUP(CONCATENATE($A7,Lookup!$B$2), t2.1, 15,0)</f>
        <v>991</v>
      </c>
      <c r="Q7" s="21">
        <f>VLOOKUP(CONCATENATE($A7,Lookup!$B$2), t2.1, 16,0)</f>
        <v>974</v>
      </c>
      <c r="R7" s="21">
        <f>VLOOKUP(CONCATENATE($A7,Lookup!$B$2), t2.1, 17,0)</f>
        <v>890</v>
      </c>
      <c r="S7" s="21">
        <f>VLOOKUP(CONCATENATE($A7,Lookup!$B$2), t2.1, 18,0)</f>
        <v>819</v>
      </c>
      <c r="T7" s="21">
        <f>VLOOKUP(CONCATENATE($A7,Lookup!$B$2), t2.1, 19,0)</f>
        <v>853</v>
      </c>
      <c r="U7" s="21">
        <f>VLOOKUP(CONCATENATE($A7,Lookup!$B$2), t2.1, 20,0)</f>
        <v>670</v>
      </c>
      <c r="V7" s="21">
        <f>VLOOKUP(CONCATENATE($A7,Lookup!$B$2), t2.1, 21,0)</f>
        <v>622</v>
      </c>
    </row>
    <row r="8" spans="1:22" s="5" customFormat="1" ht="12.75" x14ac:dyDescent="0.2">
      <c r="A8" s="5" t="s">
        <v>36</v>
      </c>
      <c r="B8" s="5" t="s">
        <v>6</v>
      </c>
      <c r="C8" s="21">
        <f>VLOOKUP(CONCATENATE($A8,Lookup!$B$2), t2.1, 2,0)</f>
        <v>1380</v>
      </c>
      <c r="D8" s="21">
        <f>VLOOKUP(CONCATENATE($A8,Lookup!$B$2), t2.1, 3,0)</f>
        <v>1388</v>
      </c>
      <c r="E8" s="21">
        <f>VLOOKUP(CONCATENATE($A8,Lookup!$B$2), t2.1, 4,0)</f>
        <v>1443</v>
      </c>
      <c r="F8" s="21">
        <f>VLOOKUP(CONCATENATE($A8,Lookup!$B$2), t2.1, 5,0)</f>
        <v>1455</v>
      </c>
      <c r="G8" s="21">
        <f>VLOOKUP(CONCATENATE($A8,Lookup!$B$2), t2.1, 6,0)</f>
        <v>1398</v>
      </c>
      <c r="H8" s="21">
        <f>VLOOKUP(CONCATENATE($A8,Lookup!$B$2), t2.1, 7,0)</f>
        <v>1457</v>
      </c>
      <c r="I8" s="21">
        <f>VLOOKUP(CONCATENATE($A8,Lookup!$B$2), t2.1, 8,0)</f>
        <v>1391</v>
      </c>
      <c r="J8" s="21">
        <f>VLOOKUP(CONCATENATE($A8,Lookup!$B$2), t2.1, 9,0)</f>
        <v>1380</v>
      </c>
      <c r="K8" s="21">
        <f>VLOOKUP(CONCATENATE($A8,Lookup!$B$2), t2.1, 10,0)</f>
        <v>1350</v>
      </c>
      <c r="L8" s="21">
        <f>VLOOKUP(CONCATENATE($A8,Lookup!$B$2), t2.1, 11,0)</f>
        <v>1260</v>
      </c>
      <c r="M8" s="21">
        <f>VLOOKUP(CONCATENATE($A8,Lookup!$B$2), t2.1, 12,0)</f>
        <v>1210</v>
      </c>
      <c r="N8" s="21">
        <f>VLOOKUP(CONCATENATE($A8,Lookup!$B$2), t2.1, 13,0)</f>
        <v>1257</v>
      </c>
      <c r="O8" s="21">
        <f>VLOOKUP(CONCATENATE($A8,Lookup!$B$2), t2.1, 14,0)</f>
        <v>1228</v>
      </c>
      <c r="P8" s="21">
        <f>VLOOKUP(CONCATENATE($A8,Lookup!$B$2), t2.1, 15,0)</f>
        <v>1264</v>
      </c>
      <c r="Q8" s="21">
        <f>VLOOKUP(CONCATENATE($A8,Lookup!$B$2), t2.1, 16,0)</f>
        <v>1140</v>
      </c>
      <c r="R8" s="21">
        <f>VLOOKUP(CONCATENATE($A8,Lookup!$B$2), t2.1, 17,0)</f>
        <v>1118</v>
      </c>
      <c r="S8" s="21">
        <f>VLOOKUP(CONCATENATE($A8,Lookup!$B$2), t2.1, 18,0)</f>
        <v>1099</v>
      </c>
      <c r="T8" s="21">
        <f>VLOOKUP(CONCATENATE($A8,Lookup!$B$2), t2.1, 19,0)</f>
        <v>1081</v>
      </c>
      <c r="U8" s="21">
        <f>VLOOKUP(CONCATENATE($A8,Lookup!$B$2), t2.1, 20,0)</f>
        <v>1074</v>
      </c>
      <c r="V8" s="21">
        <f>VLOOKUP(CONCATENATE($A8,Lookup!$B$2), t2.1, 21,0)</f>
        <v>1088</v>
      </c>
    </row>
    <row r="9" spans="1:22" s="5" customFormat="1" ht="12.75" x14ac:dyDescent="0.2">
      <c r="A9" s="5" t="s">
        <v>37</v>
      </c>
      <c r="B9" s="5" t="s">
        <v>7</v>
      </c>
      <c r="C9" s="21">
        <f>VLOOKUP(CONCATENATE($A9,Lookup!$B$2), t2.1, 2,0)</f>
        <v>3325</v>
      </c>
      <c r="D9" s="21">
        <f>VLOOKUP(CONCATENATE($A9,Lookup!$B$2), t2.1, 3,0)</f>
        <v>3344</v>
      </c>
      <c r="E9" s="21">
        <f>VLOOKUP(CONCATENATE($A9,Lookup!$B$2), t2.1, 4,0)</f>
        <v>3509</v>
      </c>
      <c r="F9" s="21">
        <f>VLOOKUP(CONCATENATE($A9,Lookup!$B$2), t2.1, 5,0)</f>
        <v>3707</v>
      </c>
      <c r="G9" s="21">
        <f>VLOOKUP(CONCATENATE($A9,Lookup!$B$2), t2.1, 6,0)</f>
        <v>3844</v>
      </c>
      <c r="H9" s="21">
        <f>VLOOKUP(CONCATENATE($A9,Lookup!$B$2), t2.1, 7,0)</f>
        <v>3793</v>
      </c>
      <c r="I9" s="21">
        <f>VLOOKUP(CONCATENATE($A9,Lookup!$B$2), t2.1, 8,0)</f>
        <v>3748</v>
      </c>
      <c r="J9" s="21">
        <f>VLOOKUP(CONCATENATE($A9,Lookup!$B$2), t2.1, 9,0)</f>
        <v>3759</v>
      </c>
      <c r="K9" s="21">
        <f>VLOOKUP(CONCATENATE($A9,Lookup!$B$2), t2.1, 10,0)</f>
        <v>3527</v>
      </c>
      <c r="L9" s="21">
        <f>VLOOKUP(CONCATENATE($A9,Lookup!$B$2), t2.1, 11,0)</f>
        <v>3477</v>
      </c>
      <c r="M9" s="21">
        <f>VLOOKUP(CONCATENATE($A9,Lookup!$B$2), t2.1, 12,0)</f>
        <v>3473</v>
      </c>
      <c r="N9" s="21">
        <f>VLOOKUP(CONCATENATE($A9,Lookup!$B$2), t2.1, 13,0)</f>
        <v>3353</v>
      </c>
      <c r="O9" s="21">
        <f>VLOOKUP(CONCATENATE($A9,Lookup!$B$2), t2.1, 14,0)</f>
        <v>3355</v>
      </c>
      <c r="P9" s="21">
        <f>VLOOKUP(CONCATENATE($A9,Lookup!$B$2), t2.1, 15,0)</f>
        <v>3165</v>
      </c>
      <c r="Q9" s="21">
        <f>VLOOKUP(CONCATENATE($A9,Lookup!$B$2), t2.1, 16,0)</f>
        <v>3140</v>
      </c>
      <c r="R9" s="21">
        <f>VLOOKUP(CONCATENATE($A9,Lookup!$B$2), t2.1, 17,0)</f>
        <v>2921</v>
      </c>
      <c r="S9" s="21">
        <f>VLOOKUP(CONCATENATE($A9,Lookup!$B$2), t2.1, 18,0)</f>
        <v>2742</v>
      </c>
      <c r="T9" s="21">
        <f>VLOOKUP(CONCATENATE($A9,Lookup!$B$2), t2.1, 19,0)</f>
        <v>2697</v>
      </c>
      <c r="U9" s="21">
        <f>VLOOKUP(CONCATENATE($A9,Lookup!$B$2), t2.1, 20,0)</f>
        <v>2566</v>
      </c>
      <c r="V9" s="21">
        <f>VLOOKUP(CONCATENATE($A9,Lookup!$B$2), t2.1, 21,0)</f>
        <v>2680</v>
      </c>
    </row>
    <row r="10" spans="1:22" s="5" customFormat="1" ht="12.75" x14ac:dyDescent="0.2">
      <c r="A10" s="5" t="s">
        <v>38</v>
      </c>
      <c r="B10" s="5" t="s">
        <v>8</v>
      </c>
      <c r="C10" s="21">
        <f>VLOOKUP(CONCATENATE($A10,Lookup!$B$2), t2.1, 2,0)</f>
        <v>3115</v>
      </c>
      <c r="D10" s="21">
        <f>VLOOKUP(CONCATENATE($A10,Lookup!$B$2), t2.1, 3,0)</f>
        <v>3168</v>
      </c>
      <c r="E10" s="21">
        <f>VLOOKUP(CONCATENATE($A10,Lookup!$B$2), t2.1, 4,0)</f>
        <v>3216</v>
      </c>
      <c r="F10" s="21">
        <f>VLOOKUP(CONCATENATE($A10,Lookup!$B$2), t2.1, 5,0)</f>
        <v>3312</v>
      </c>
      <c r="G10" s="21">
        <f>VLOOKUP(CONCATENATE($A10,Lookup!$B$2), t2.1, 6,0)</f>
        <v>3272</v>
      </c>
      <c r="H10" s="21">
        <f>VLOOKUP(CONCATENATE($A10,Lookup!$B$2), t2.1, 7,0)</f>
        <v>3339</v>
      </c>
      <c r="I10" s="21">
        <f>VLOOKUP(CONCATENATE($A10,Lookup!$B$2), t2.1, 8,0)</f>
        <v>3216</v>
      </c>
      <c r="J10" s="21">
        <f>VLOOKUP(CONCATENATE($A10,Lookup!$B$2), t2.1, 9,0)</f>
        <v>3209</v>
      </c>
      <c r="K10" s="21">
        <f>VLOOKUP(CONCATENATE($A10,Lookup!$B$2), t2.1, 10,0)</f>
        <v>3170</v>
      </c>
      <c r="L10" s="21">
        <f>VLOOKUP(CONCATENATE($A10,Lookup!$B$2), t2.1, 11,0)</f>
        <v>3145</v>
      </c>
      <c r="M10" s="21">
        <f>VLOOKUP(CONCATENATE($A10,Lookup!$B$2), t2.1, 12,0)</f>
        <v>3129</v>
      </c>
      <c r="N10" s="21">
        <f>VLOOKUP(CONCATENATE($A10,Lookup!$B$2), t2.1, 13,0)</f>
        <v>3121</v>
      </c>
      <c r="O10" s="21">
        <f>VLOOKUP(CONCATENATE($A10,Lookup!$B$2), t2.1, 14,0)</f>
        <v>3100</v>
      </c>
      <c r="P10" s="21">
        <f>VLOOKUP(CONCATENATE($A10,Lookup!$B$2), t2.1, 15,0)</f>
        <v>3014</v>
      </c>
      <c r="Q10" s="21">
        <f>VLOOKUP(CONCATENATE($A10,Lookup!$B$2), t2.1, 16,0)</f>
        <v>2940</v>
      </c>
      <c r="R10" s="21">
        <f>VLOOKUP(CONCATENATE($A10,Lookup!$B$2), t2.1, 17,0)</f>
        <v>2816</v>
      </c>
      <c r="S10" s="21">
        <f>VLOOKUP(CONCATENATE($A10,Lookup!$B$2), t2.1, 18,0)</f>
        <v>2862</v>
      </c>
      <c r="T10" s="21">
        <f>VLOOKUP(CONCATENATE($A10,Lookup!$B$2), t2.1, 19,0)</f>
        <v>2889</v>
      </c>
      <c r="U10" s="21">
        <f>VLOOKUP(CONCATENATE($A10,Lookup!$B$2), t2.1, 20,0)</f>
        <v>2772</v>
      </c>
      <c r="V10" s="21">
        <f>VLOOKUP(CONCATENATE($A10,Lookup!$B$2), t2.1, 21,0)</f>
        <v>2693</v>
      </c>
    </row>
    <row r="11" spans="1:22" s="5" customFormat="1" ht="12.75" x14ac:dyDescent="0.2">
      <c r="A11" s="5" t="s">
        <v>39</v>
      </c>
      <c r="B11" s="5" t="s">
        <v>9</v>
      </c>
      <c r="C11" s="21">
        <f>VLOOKUP(CONCATENATE($A11,Lookup!$B$2), t2.1, 2,0)</f>
        <v>5415</v>
      </c>
      <c r="D11" s="21">
        <f>VLOOKUP(CONCATENATE($A11,Lookup!$B$2), t2.1, 3,0)</f>
        <v>5458</v>
      </c>
      <c r="E11" s="21">
        <f>VLOOKUP(CONCATENATE($A11,Lookup!$B$2), t2.1, 4,0)</f>
        <v>5952</v>
      </c>
      <c r="F11" s="21">
        <f>VLOOKUP(CONCATENATE($A11,Lookup!$B$2), t2.1, 5,0)</f>
        <v>6136</v>
      </c>
      <c r="G11" s="21">
        <f>VLOOKUP(CONCATENATE($A11,Lookup!$B$2), t2.1, 6,0)</f>
        <v>6297</v>
      </c>
      <c r="H11" s="21">
        <f>VLOOKUP(CONCATENATE($A11,Lookup!$B$2), t2.1, 7,0)</f>
        <v>6441</v>
      </c>
      <c r="I11" s="21">
        <f>VLOOKUP(CONCATENATE($A11,Lookup!$B$2), t2.1, 8,0)</f>
        <v>6229</v>
      </c>
      <c r="J11" s="21">
        <f>VLOOKUP(CONCATENATE($A11,Lookup!$B$2), t2.1, 9,0)</f>
        <v>6316</v>
      </c>
      <c r="K11" s="21">
        <f>VLOOKUP(CONCATENATE($A11,Lookup!$B$2), t2.1, 10,0)</f>
        <v>6384</v>
      </c>
      <c r="L11" s="21">
        <f>VLOOKUP(CONCATENATE($A11,Lookup!$B$2), t2.1, 11,0)</f>
        <v>6337</v>
      </c>
      <c r="M11" s="21">
        <f>VLOOKUP(CONCATENATE($A11,Lookup!$B$2), t2.1, 12,0)</f>
        <v>6293</v>
      </c>
      <c r="N11" s="21">
        <f>VLOOKUP(CONCATENATE($A11,Lookup!$B$2), t2.1, 13,0)</f>
        <v>6469</v>
      </c>
      <c r="O11" s="21">
        <f>VLOOKUP(CONCATENATE($A11,Lookup!$B$2), t2.1, 14,0)</f>
        <v>6296</v>
      </c>
      <c r="P11" s="21">
        <f>VLOOKUP(CONCATENATE($A11,Lookup!$B$2), t2.1, 15,0)</f>
        <v>5956</v>
      </c>
      <c r="Q11" s="21">
        <f>VLOOKUP(CONCATENATE($A11,Lookup!$B$2), t2.1, 16,0)</f>
        <v>5856</v>
      </c>
      <c r="R11" s="21">
        <f>VLOOKUP(CONCATENATE($A11,Lookup!$B$2), t2.1, 17,0)</f>
        <v>5428</v>
      </c>
      <c r="S11" s="21">
        <f>VLOOKUP(CONCATENATE($A11,Lookup!$B$2), t2.1, 18,0)</f>
        <v>4981</v>
      </c>
      <c r="T11" s="21">
        <f>VLOOKUP(CONCATENATE($A11,Lookup!$B$2), t2.1, 19,0)</f>
        <v>5195</v>
      </c>
      <c r="U11" s="21">
        <f>VLOOKUP(CONCATENATE($A11,Lookup!$B$2), t2.1, 20,0)</f>
        <v>4763</v>
      </c>
      <c r="V11" s="21">
        <f>VLOOKUP(CONCATENATE($A11,Lookup!$B$2), t2.1, 21,0)</f>
        <v>4666</v>
      </c>
    </row>
    <row r="12" spans="1:22" s="5" customFormat="1" ht="12.75" x14ac:dyDescent="0.2">
      <c r="A12" s="5" t="s">
        <v>40</v>
      </c>
      <c r="B12" s="5" t="s">
        <v>10</v>
      </c>
      <c r="C12" s="21">
        <f>VLOOKUP(CONCATENATE($A12,Lookup!$B$2), t2.1, 2,0)</f>
        <v>15211</v>
      </c>
      <c r="D12" s="21">
        <f>VLOOKUP(CONCATENATE($A12,Lookup!$B$2), t2.1, 3,0)</f>
        <v>14933</v>
      </c>
      <c r="E12" s="21">
        <f>VLOOKUP(CONCATENATE($A12,Lookup!$B$2), t2.1, 4,0)</f>
        <v>15323</v>
      </c>
      <c r="F12" s="21">
        <f>VLOOKUP(CONCATENATE($A12,Lookup!$B$2), t2.1, 5,0)</f>
        <v>16150</v>
      </c>
      <c r="G12" s="21">
        <f>VLOOKUP(CONCATENATE($A12,Lookup!$B$2), t2.1, 6,0)</f>
        <v>16142</v>
      </c>
      <c r="H12" s="21">
        <f>VLOOKUP(CONCATENATE($A12,Lookup!$B$2), t2.1, 7,0)</f>
        <v>16166</v>
      </c>
      <c r="I12" s="21">
        <f>VLOOKUP(CONCATENATE($A12,Lookup!$B$2), t2.1, 8,0)</f>
        <v>15856</v>
      </c>
      <c r="J12" s="21">
        <f>VLOOKUP(CONCATENATE($A12,Lookup!$B$2), t2.1, 9,0)</f>
        <v>15969</v>
      </c>
      <c r="K12" s="21">
        <f>VLOOKUP(CONCATENATE($A12,Lookup!$B$2), t2.1, 10,0)</f>
        <v>15604</v>
      </c>
      <c r="L12" s="21">
        <f>VLOOKUP(CONCATENATE($A12,Lookup!$B$2), t2.1, 11,0)</f>
        <v>14984</v>
      </c>
      <c r="M12" s="21">
        <f>VLOOKUP(CONCATENATE($A12,Lookup!$B$2), t2.1, 12,0)</f>
        <v>15256</v>
      </c>
      <c r="N12" s="21">
        <f>VLOOKUP(CONCATENATE($A12,Lookup!$B$2), t2.1, 13,0)</f>
        <v>15051</v>
      </c>
      <c r="O12" s="21">
        <f>VLOOKUP(CONCATENATE($A12,Lookup!$B$2), t2.1, 14,0)</f>
        <v>14842</v>
      </c>
      <c r="P12" s="21">
        <f>VLOOKUP(CONCATENATE($A12,Lookup!$B$2), t2.1, 15,0)</f>
        <v>14614</v>
      </c>
      <c r="Q12" s="21">
        <f>VLOOKUP(CONCATENATE($A12,Lookup!$B$2), t2.1, 16,0)</f>
        <v>14312</v>
      </c>
      <c r="R12" s="21">
        <f>VLOOKUP(CONCATENATE($A12,Lookup!$B$2), t2.1, 17,0)</f>
        <v>13720</v>
      </c>
      <c r="S12" s="21">
        <f>VLOOKUP(CONCATENATE($A12,Lookup!$B$2), t2.1, 18,0)</f>
        <v>12883</v>
      </c>
      <c r="T12" s="21">
        <f>VLOOKUP(CONCATENATE($A12,Lookup!$B$2), t2.1, 19,0)</f>
        <v>13184</v>
      </c>
      <c r="U12" s="21">
        <f>VLOOKUP(CONCATENATE($A12,Lookup!$B$2), t2.1, 20,0)</f>
        <v>12934</v>
      </c>
      <c r="V12" s="21">
        <f>VLOOKUP(CONCATENATE($A12,Lookup!$B$2), t2.1, 21,0)</f>
        <v>13402</v>
      </c>
    </row>
    <row r="13" spans="1:22" s="5" customFormat="1" ht="12.75" x14ac:dyDescent="0.2">
      <c r="A13" s="5" t="s">
        <v>41</v>
      </c>
      <c r="B13" s="5" t="s">
        <v>11</v>
      </c>
      <c r="C13" s="21">
        <f>VLOOKUP(CONCATENATE($A13,Lookup!$B$2), t2.1, 2,0)</f>
        <v>2259</v>
      </c>
      <c r="D13" s="21">
        <f>VLOOKUP(CONCATENATE($A13,Lookup!$B$2), t2.1, 3,0)</f>
        <v>2281</v>
      </c>
      <c r="E13" s="21">
        <f>VLOOKUP(CONCATENATE($A13,Lookup!$B$2), t2.1, 4,0)</f>
        <v>2261</v>
      </c>
      <c r="F13" s="21">
        <f>VLOOKUP(CONCATENATE($A13,Lookup!$B$2), t2.1, 5,0)</f>
        <v>2418</v>
      </c>
      <c r="G13" s="21">
        <f>VLOOKUP(CONCATENATE($A13,Lookup!$B$2), t2.1, 6,0)</f>
        <v>2592</v>
      </c>
      <c r="H13" s="21">
        <f>VLOOKUP(CONCATENATE($A13,Lookup!$B$2), t2.1, 7,0)</f>
        <v>2435</v>
      </c>
      <c r="I13" s="21">
        <f>VLOOKUP(CONCATENATE($A13,Lookup!$B$2), t2.1, 8,0)</f>
        <v>2520</v>
      </c>
      <c r="J13" s="21">
        <f>VLOOKUP(CONCATENATE($A13,Lookup!$B$2), t2.1, 9,0)</f>
        <v>2504</v>
      </c>
      <c r="K13" s="21">
        <f>VLOOKUP(CONCATENATE($A13,Lookup!$B$2), t2.1, 10,0)</f>
        <v>2391</v>
      </c>
      <c r="L13" s="21">
        <f>VLOOKUP(CONCATENATE($A13,Lookup!$B$2), t2.1, 11,0)</f>
        <v>2327</v>
      </c>
      <c r="M13" s="21">
        <f>VLOOKUP(CONCATENATE($A13,Lookup!$B$2), t2.1, 12,0)</f>
        <v>2328</v>
      </c>
      <c r="N13" s="21">
        <f>VLOOKUP(CONCATENATE($A13,Lookup!$B$2), t2.1, 13,0)</f>
        <v>2226</v>
      </c>
      <c r="O13" s="21">
        <f>VLOOKUP(CONCATENATE($A13,Lookup!$B$2), t2.1, 14,0)</f>
        <v>2167</v>
      </c>
      <c r="P13" s="21">
        <f>VLOOKUP(CONCATENATE($A13,Lookup!$B$2), t2.1, 15,0)</f>
        <v>2081</v>
      </c>
      <c r="Q13" s="21">
        <f>VLOOKUP(CONCATENATE($A13,Lookup!$B$2), t2.1, 16,0)</f>
        <v>2008</v>
      </c>
      <c r="R13" s="21">
        <f>VLOOKUP(CONCATENATE($A13,Lookup!$B$2), t2.1, 17,0)</f>
        <v>1994</v>
      </c>
      <c r="S13" s="21">
        <f>VLOOKUP(CONCATENATE($A13,Lookup!$B$2), t2.1, 18,0)</f>
        <v>1864</v>
      </c>
      <c r="T13" s="21">
        <f>VLOOKUP(CONCATENATE($A13,Lookup!$B$2), t2.1, 19,0)</f>
        <v>1890</v>
      </c>
      <c r="U13" s="21">
        <f>VLOOKUP(CONCATENATE($A13,Lookup!$B$2), t2.1, 20,0)</f>
        <v>1886</v>
      </c>
      <c r="V13" s="21">
        <f>VLOOKUP(CONCATENATE($A13,Lookup!$B$2), t2.1, 21,0)</f>
        <v>1801</v>
      </c>
    </row>
    <row r="14" spans="1:22" s="5" customFormat="1" ht="12.75" x14ac:dyDescent="0.2">
      <c r="A14" s="5" t="s">
        <v>42</v>
      </c>
      <c r="B14" s="5" t="s">
        <v>12</v>
      </c>
      <c r="C14" s="21">
        <f>VLOOKUP(CONCATENATE($A14,Lookup!$B$2), t2.1, 2,0)</f>
        <v>4777</v>
      </c>
      <c r="D14" s="21">
        <f>VLOOKUP(CONCATENATE($A14,Lookup!$B$2), t2.1, 3,0)</f>
        <v>4542</v>
      </c>
      <c r="E14" s="21">
        <f>VLOOKUP(CONCATENATE($A14,Lookup!$B$2), t2.1, 4,0)</f>
        <v>4887</v>
      </c>
      <c r="F14" s="21">
        <f>VLOOKUP(CONCATENATE($A14,Lookup!$B$2), t2.1, 5,0)</f>
        <v>4846</v>
      </c>
      <c r="G14" s="21">
        <f>VLOOKUP(CONCATENATE($A14,Lookup!$B$2), t2.1, 6,0)</f>
        <v>4939</v>
      </c>
      <c r="H14" s="21">
        <f>VLOOKUP(CONCATENATE($A14,Lookup!$B$2), t2.1, 7,0)</f>
        <v>4781</v>
      </c>
      <c r="I14" s="21">
        <f>VLOOKUP(CONCATENATE($A14,Lookup!$B$2), t2.1, 8,0)</f>
        <v>4939</v>
      </c>
      <c r="J14" s="21">
        <f>VLOOKUP(CONCATENATE($A14,Lookup!$B$2), t2.1, 9,0)</f>
        <v>5007</v>
      </c>
      <c r="K14" s="21">
        <f>VLOOKUP(CONCATENATE($A14,Lookup!$B$2), t2.1, 10,0)</f>
        <v>4812</v>
      </c>
      <c r="L14" s="21">
        <f>VLOOKUP(CONCATENATE($A14,Lookup!$B$2), t2.1, 11,0)</f>
        <v>4746</v>
      </c>
      <c r="M14" s="21">
        <f>VLOOKUP(CONCATENATE($A14,Lookup!$B$2), t2.1, 12,0)</f>
        <v>4768</v>
      </c>
      <c r="N14" s="21">
        <f>VLOOKUP(CONCATENATE($A14,Lookup!$B$2), t2.1, 13,0)</f>
        <v>4493</v>
      </c>
      <c r="O14" s="21">
        <f>VLOOKUP(CONCATENATE($A14,Lookup!$B$2), t2.1, 14,0)</f>
        <v>4487</v>
      </c>
      <c r="P14" s="21">
        <f>VLOOKUP(CONCATENATE($A14,Lookup!$B$2), t2.1, 15,0)</f>
        <v>4402</v>
      </c>
      <c r="Q14" s="21">
        <f>VLOOKUP(CONCATENATE($A14,Lookup!$B$2), t2.1, 16,0)</f>
        <v>4285</v>
      </c>
      <c r="R14" s="21">
        <f>VLOOKUP(CONCATENATE($A14,Lookup!$B$2), t2.1, 17,0)</f>
        <v>4203</v>
      </c>
      <c r="S14" s="21">
        <f>VLOOKUP(CONCATENATE($A14,Lookup!$B$2), t2.1, 18,0)</f>
        <v>4118</v>
      </c>
      <c r="T14" s="21">
        <f>VLOOKUP(CONCATENATE($A14,Lookup!$B$2), t2.1, 19,0)</f>
        <v>4214</v>
      </c>
      <c r="U14" s="21">
        <f>VLOOKUP(CONCATENATE($A14,Lookup!$B$2), t2.1, 20,0)</f>
        <v>4040</v>
      </c>
      <c r="V14" s="21">
        <f>VLOOKUP(CONCATENATE($A14,Lookup!$B$2), t2.1, 21,0)</f>
        <v>4008</v>
      </c>
    </row>
    <row r="15" spans="1:22" s="5" customFormat="1" ht="12.75" x14ac:dyDescent="0.2">
      <c r="A15" s="5" t="s">
        <v>43</v>
      </c>
      <c r="B15" s="5" t="s">
        <v>13</v>
      </c>
      <c r="C15" s="21">
        <f>VLOOKUP(CONCATENATE($A15,Lookup!$B$2), t2.1, 2,0)</f>
        <v>8535</v>
      </c>
      <c r="D15" s="21">
        <f>VLOOKUP(CONCATENATE($A15,Lookup!$B$2), t2.1, 3,0)</f>
        <v>8695</v>
      </c>
      <c r="E15" s="21">
        <f>VLOOKUP(CONCATENATE($A15,Lookup!$B$2), t2.1, 4,0)</f>
        <v>8933</v>
      </c>
      <c r="F15" s="21">
        <f>VLOOKUP(CONCATENATE($A15,Lookup!$B$2), t2.1, 5,0)</f>
        <v>9690</v>
      </c>
      <c r="G15" s="21">
        <f>VLOOKUP(CONCATENATE($A15,Lookup!$B$2), t2.1, 6,0)</f>
        <v>9745</v>
      </c>
      <c r="H15" s="21">
        <f>VLOOKUP(CONCATENATE($A15,Lookup!$B$2), t2.1, 7,0)</f>
        <v>9495</v>
      </c>
      <c r="I15" s="21">
        <f>VLOOKUP(CONCATENATE($A15,Lookup!$B$2), t2.1, 8,0)</f>
        <v>9694</v>
      </c>
      <c r="J15" s="21">
        <f>VLOOKUP(CONCATENATE($A15,Lookup!$B$2), t2.1, 9,0)</f>
        <v>9693</v>
      </c>
      <c r="K15" s="21">
        <f>VLOOKUP(CONCATENATE($A15,Lookup!$B$2), t2.1, 10,0)</f>
        <v>9445</v>
      </c>
      <c r="L15" s="21">
        <f>VLOOKUP(CONCATENATE($A15,Lookup!$B$2), t2.1, 11,0)</f>
        <v>9653</v>
      </c>
      <c r="M15" s="21">
        <f>VLOOKUP(CONCATENATE($A15,Lookup!$B$2), t2.1, 12,0)</f>
        <v>9364</v>
      </c>
      <c r="N15" s="21">
        <f>VLOOKUP(CONCATENATE($A15,Lookup!$B$2), t2.1, 13,0)</f>
        <v>9411</v>
      </c>
      <c r="O15" s="21">
        <f>VLOOKUP(CONCATENATE($A15,Lookup!$B$2), t2.1, 14,0)</f>
        <v>9274</v>
      </c>
      <c r="P15" s="21">
        <f>VLOOKUP(CONCATENATE($A15,Lookup!$B$2), t2.1, 15,0)</f>
        <v>8946</v>
      </c>
      <c r="Q15" s="21">
        <f>VLOOKUP(CONCATENATE($A15,Lookup!$B$2), t2.1, 16,0)</f>
        <v>8742</v>
      </c>
      <c r="R15" s="21">
        <f>VLOOKUP(CONCATENATE($A15,Lookup!$B$2), t2.1, 17,0)</f>
        <v>8275</v>
      </c>
      <c r="S15" s="21">
        <f>VLOOKUP(CONCATENATE($A15,Lookup!$B$2), t2.1, 18,0)</f>
        <v>8145</v>
      </c>
      <c r="T15" s="21">
        <f>VLOOKUP(CONCATENATE($A15,Lookup!$B$2), t2.1, 19,0)</f>
        <v>8512</v>
      </c>
      <c r="U15" s="21">
        <f>VLOOKUP(CONCATENATE($A15,Lookup!$B$2), t2.1, 20,0)</f>
        <v>7885</v>
      </c>
      <c r="V15" s="21">
        <f>VLOOKUP(CONCATENATE($A15,Lookup!$B$2), t2.1, 21,0)</f>
        <v>7472</v>
      </c>
    </row>
    <row r="16" spans="1:22" s="5" customFormat="1" ht="12.75" x14ac:dyDescent="0.2">
      <c r="A16" s="5" t="s">
        <v>44</v>
      </c>
      <c r="B16" s="5" t="s">
        <v>14</v>
      </c>
      <c r="C16" s="21">
        <f>VLOOKUP(CONCATENATE($A16,Lookup!$B$2), t2.1, 2,0)</f>
        <v>127</v>
      </c>
      <c r="D16" s="21">
        <f>VLOOKUP(CONCATENATE($A16,Lookup!$B$2), t2.1, 3,0)</f>
        <v>136</v>
      </c>
      <c r="E16" s="21">
        <f>VLOOKUP(CONCATENATE($A16,Lookup!$B$2), t2.1, 4,0)</f>
        <v>140</v>
      </c>
      <c r="F16" s="21">
        <f>VLOOKUP(CONCATENATE($A16,Lookup!$B$2), t2.1, 5,0)</f>
        <v>133</v>
      </c>
      <c r="G16" s="21">
        <f>VLOOKUP(CONCATENATE($A16,Lookup!$B$2), t2.1, 6,0)</f>
        <v>143</v>
      </c>
      <c r="H16" s="21">
        <f>VLOOKUP(CONCATENATE($A16,Lookup!$B$2), t2.1, 7,0)</f>
        <v>128</v>
      </c>
      <c r="I16" s="21">
        <f>VLOOKUP(CONCATENATE($A16,Lookup!$B$2), t2.1, 8,0)</f>
        <v>126</v>
      </c>
      <c r="J16" s="21">
        <f>VLOOKUP(CONCATENATE($A16,Lookup!$B$2), t2.1, 9,0)</f>
        <v>139</v>
      </c>
      <c r="K16" s="21">
        <f>VLOOKUP(CONCATENATE($A16,Lookup!$B$2), t2.1, 10,0)</f>
        <v>143</v>
      </c>
      <c r="L16" s="21">
        <f>VLOOKUP(CONCATENATE($A16,Lookup!$B$2), t2.1, 11,0)</f>
        <v>124</v>
      </c>
      <c r="M16" s="21">
        <f>VLOOKUP(CONCATENATE($A16,Lookup!$B$2), t2.1, 12,0)</f>
        <v>139</v>
      </c>
      <c r="N16" s="21">
        <f>VLOOKUP(CONCATENATE($A16,Lookup!$B$2), t2.1, 13,0)</f>
        <v>124</v>
      </c>
      <c r="O16" s="21">
        <f>VLOOKUP(CONCATENATE($A16,Lookup!$B$2), t2.1, 14,0)</f>
        <v>111</v>
      </c>
      <c r="P16" s="21">
        <f>VLOOKUP(CONCATENATE($A16,Lookup!$B$2), t2.1, 15,0)</f>
        <v>115</v>
      </c>
      <c r="Q16" s="21">
        <f>VLOOKUP(CONCATENATE($A16,Lookup!$B$2), t2.1, 16,0)</f>
        <v>132</v>
      </c>
      <c r="R16" s="21">
        <f>VLOOKUP(CONCATENATE($A16,Lookup!$B$2), t2.1, 17,0)</f>
        <v>138</v>
      </c>
      <c r="S16" s="21">
        <f>VLOOKUP(CONCATENATE($A16,Lookup!$B$2), t2.1, 18,0)</f>
        <v>142</v>
      </c>
      <c r="T16" s="21">
        <f>VLOOKUP(CONCATENATE($A16,Lookup!$B$2), t2.1, 19,0)</f>
        <v>143</v>
      </c>
      <c r="U16" s="21">
        <f>VLOOKUP(CONCATENATE($A16,Lookup!$B$2), t2.1, 20,0)</f>
        <v>124</v>
      </c>
      <c r="V16" s="21">
        <f>VLOOKUP(CONCATENATE($A16,Lookup!$B$2), t2.1, 21,0)</f>
        <v>107</v>
      </c>
    </row>
    <row r="17" spans="1:22" s="5" customFormat="1" ht="12.75" x14ac:dyDescent="0.2">
      <c r="A17" s="5" t="s">
        <v>45</v>
      </c>
      <c r="B17" s="5" t="s">
        <v>15</v>
      </c>
      <c r="C17" s="21">
        <f>VLOOKUP(CONCATENATE($A17,Lookup!$B$2), t2.1, 2,0)</f>
        <v>154</v>
      </c>
      <c r="D17" s="21">
        <f>VLOOKUP(CONCATENATE($A17,Lookup!$B$2), t2.1, 3,0)</f>
        <v>127</v>
      </c>
      <c r="E17" s="21">
        <f>VLOOKUP(CONCATENATE($A17,Lookup!$B$2), t2.1, 4,0)</f>
        <v>163</v>
      </c>
      <c r="F17" s="21">
        <f>VLOOKUP(CONCATENATE($A17,Lookup!$B$2), t2.1, 5,0)</f>
        <v>131</v>
      </c>
      <c r="G17" s="21">
        <f>VLOOKUP(CONCATENATE($A17,Lookup!$B$2), t2.1, 6,0)</f>
        <v>143</v>
      </c>
      <c r="H17" s="21">
        <f>VLOOKUP(CONCATENATE($A17,Lookup!$B$2), t2.1, 7,0)</f>
        <v>157</v>
      </c>
      <c r="I17" s="21">
        <f>VLOOKUP(CONCATENATE($A17,Lookup!$B$2), t2.1, 8,0)</f>
        <v>147</v>
      </c>
      <c r="J17" s="21">
        <f>VLOOKUP(CONCATENATE($A17,Lookup!$B$2), t2.1, 9,0)</f>
        <v>140</v>
      </c>
      <c r="K17" s="21">
        <f>VLOOKUP(CONCATENATE($A17,Lookup!$B$2), t2.1, 10,0)</f>
        <v>179</v>
      </c>
      <c r="L17" s="21">
        <f>VLOOKUP(CONCATENATE($A17,Lookup!$B$2), t2.1, 11,0)</f>
        <v>143</v>
      </c>
      <c r="M17" s="21">
        <f>VLOOKUP(CONCATENATE($A17,Lookup!$B$2), t2.1, 12,0)</f>
        <v>153</v>
      </c>
      <c r="N17" s="21">
        <f>VLOOKUP(CONCATENATE($A17,Lookup!$B$2), t2.1, 13,0)</f>
        <v>125</v>
      </c>
      <c r="O17" s="21">
        <f>VLOOKUP(CONCATENATE($A17,Lookup!$B$2), t2.1, 14,0)</f>
        <v>138</v>
      </c>
      <c r="P17" s="21">
        <f>VLOOKUP(CONCATENATE($A17,Lookup!$B$2), t2.1, 15,0)</f>
        <v>113</v>
      </c>
      <c r="Q17" s="21">
        <f>VLOOKUP(CONCATENATE($A17,Lookup!$B$2), t2.1, 16,0)</f>
        <v>92</v>
      </c>
      <c r="R17" s="21">
        <f>VLOOKUP(CONCATENATE($A17,Lookup!$B$2), t2.1, 17,0)</f>
        <v>114</v>
      </c>
      <c r="S17" s="21">
        <f>VLOOKUP(CONCATENATE($A17,Lookup!$B$2), t2.1, 18,0)</f>
        <v>105</v>
      </c>
      <c r="T17" s="21">
        <f>VLOOKUP(CONCATENATE($A17,Lookup!$B$2), t2.1, 19,0)</f>
        <v>85</v>
      </c>
      <c r="U17" s="21">
        <f>VLOOKUP(CONCATENATE($A17,Lookup!$B$2), t2.1, 20,0)</f>
        <v>101</v>
      </c>
      <c r="V17" s="21">
        <f>VLOOKUP(CONCATENATE($A17,Lookup!$B$2), t2.1, 21,0)</f>
        <v>65</v>
      </c>
    </row>
    <row r="18" spans="1:22" s="5" customFormat="1" ht="12.75" x14ac:dyDescent="0.2">
      <c r="A18" s="5" t="s">
        <v>46</v>
      </c>
      <c r="B18" s="5" t="s">
        <v>16</v>
      </c>
      <c r="C18" s="21">
        <f>VLOOKUP(CONCATENATE($A18,Lookup!$B$2), t2.1, 2,0)</f>
        <v>4059</v>
      </c>
      <c r="D18" s="21">
        <f>VLOOKUP(CONCATENATE($A18,Lookup!$B$2), t2.1, 3,0)</f>
        <v>3994</v>
      </c>
      <c r="E18" s="21">
        <f>VLOOKUP(CONCATENATE($A18,Lookup!$B$2), t2.1, 4,0)</f>
        <v>3910</v>
      </c>
      <c r="F18" s="21">
        <f>VLOOKUP(CONCATENATE($A18,Lookup!$B$2), t2.1, 5,0)</f>
        <v>4706</v>
      </c>
      <c r="G18" s="21">
        <f>VLOOKUP(CONCATENATE($A18,Lookup!$B$2), t2.1, 6,0)</f>
        <v>4664</v>
      </c>
      <c r="H18" s="21">
        <f>VLOOKUP(CONCATENATE($A18,Lookup!$B$2), t2.1, 7,0)</f>
        <v>4665</v>
      </c>
      <c r="I18" s="21">
        <f>VLOOKUP(CONCATENATE($A18,Lookup!$B$2), t2.1, 8,0)</f>
        <v>4599</v>
      </c>
      <c r="J18" s="21">
        <f>VLOOKUP(CONCATENATE($A18,Lookup!$B$2), t2.1, 9,0)</f>
        <v>4708</v>
      </c>
      <c r="K18" s="21">
        <f>VLOOKUP(CONCATENATE($A18,Lookup!$B$2), t2.1, 10,0)</f>
        <v>4438</v>
      </c>
      <c r="L18" s="21">
        <f>VLOOKUP(CONCATENATE($A18,Lookup!$B$2), t2.1, 11,0)</f>
        <v>4301</v>
      </c>
      <c r="M18" s="21">
        <f>VLOOKUP(CONCATENATE($A18,Lookup!$B$2), t2.1, 12,0)</f>
        <v>4484</v>
      </c>
      <c r="N18" s="21">
        <f>VLOOKUP(CONCATENATE($A18,Lookup!$B$2), t2.1, 13,0)</f>
        <v>4241</v>
      </c>
      <c r="O18" s="21">
        <f>VLOOKUP(CONCATENATE($A18,Lookup!$B$2), t2.1, 14,0)</f>
        <v>4141</v>
      </c>
      <c r="P18" s="21">
        <f>VLOOKUP(CONCATENATE($A18,Lookup!$B$2), t2.1, 15,0)</f>
        <v>3894</v>
      </c>
      <c r="Q18" s="21">
        <f>VLOOKUP(CONCATENATE($A18,Lookup!$B$2), t2.1, 16,0)</f>
        <v>3753</v>
      </c>
      <c r="R18" s="21">
        <f>VLOOKUP(CONCATENATE($A18,Lookup!$B$2), t2.1, 17,0)</f>
        <v>3623</v>
      </c>
      <c r="S18" s="21">
        <f>VLOOKUP(CONCATENATE($A18,Lookup!$B$2), t2.1, 18,0)</f>
        <v>3371</v>
      </c>
      <c r="T18" s="21">
        <f>VLOOKUP(CONCATENATE($A18,Lookup!$B$2), t2.1, 19,0)</f>
        <v>3560</v>
      </c>
      <c r="U18" s="21">
        <f>VLOOKUP(CONCATENATE($A18,Lookup!$B$2), t2.1, 20,0)</f>
        <v>3381</v>
      </c>
      <c r="V18" s="21">
        <f>VLOOKUP(CONCATENATE($A18,Lookup!$B$2), t2.1, 21,0)</f>
        <v>3214</v>
      </c>
    </row>
    <row r="19" spans="1:22" s="5" customFormat="1" ht="12.75" x14ac:dyDescent="0.2">
      <c r="A19" s="5" t="s">
        <v>47</v>
      </c>
      <c r="B19" s="5" t="s">
        <v>17</v>
      </c>
      <c r="C19" s="21">
        <f>VLOOKUP(CONCATENATE($A19,Lookup!$B$2), t2.1, 2,0)</f>
        <v>179</v>
      </c>
      <c r="D19" s="21">
        <f>VLOOKUP(CONCATENATE($A19,Lookup!$B$2), t2.1, 3,0)</f>
        <v>180</v>
      </c>
      <c r="E19" s="21">
        <f>VLOOKUP(CONCATENATE($A19,Lookup!$B$2), t2.1, 4,0)</f>
        <v>243</v>
      </c>
      <c r="F19" s="21">
        <f>VLOOKUP(CONCATENATE($A19,Lookup!$B$2), t2.1, 5,0)</f>
        <v>221</v>
      </c>
      <c r="G19" s="21">
        <f>VLOOKUP(CONCATENATE($A19,Lookup!$B$2), t2.1, 6,0)</f>
        <v>207</v>
      </c>
      <c r="H19" s="21">
        <f>VLOOKUP(CONCATENATE($A19,Lookup!$B$2), t2.1, 7,0)</f>
        <v>185</v>
      </c>
      <c r="I19" s="21">
        <f>VLOOKUP(CONCATENATE($A19,Lookup!$B$2), t2.1, 8,0)</f>
        <v>184</v>
      </c>
      <c r="J19" s="21">
        <f>VLOOKUP(CONCATENATE($A19,Lookup!$B$2), t2.1, 9,0)</f>
        <v>206</v>
      </c>
      <c r="K19" s="21">
        <f>VLOOKUP(CONCATENATE($A19,Lookup!$B$2), t2.1, 10,0)</f>
        <v>201</v>
      </c>
      <c r="L19" s="21">
        <f>VLOOKUP(CONCATENATE($A19,Lookup!$B$2), t2.1, 11,0)</f>
        <v>198</v>
      </c>
      <c r="M19" s="21">
        <f>VLOOKUP(CONCATENATE($A19,Lookup!$B$2), t2.1, 12,0)</f>
        <v>173</v>
      </c>
      <c r="N19" s="21">
        <f>VLOOKUP(CONCATENATE($A19,Lookup!$B$2), t2.1, 13,0)</f>
        <v>182</v>
      </c>
      <c r="O19" s="21">
        <f>VLOOKUP(CONCATENATE($A19,Lookup!$B$2), t2.1, 14,0)</f>
        <v>186</v>
      </c>
      <c r="P19" s="21">
        <f>VLOOKUP(CONCATENATE($A19,Lookup!$B$2), t2.1, 15,0)</f>
        <v>150</v>
      </c>
      <c r="Q19" s="21">
        <f>VLOOKUP(CONCATENATE($A19,Lookup!$B$2), t2.1, 16,0)</f>
        <v>161</v>
      </c>
      <c r="R19" s="21">
        <f>VLOOKUP(CONCATENATE($A19,Lookup!$B$2), t2.1, 17,0)</f>
        <v>162</v>
      </c>
      <c r="S19" s="21">
        <f>VLOOKUP(CONCATENATE($A19,Lookup!$B$2), t2.1, 18,0)</f>
        <v>123</v>
      </c>
      <c r="T19" s="21">
        <f>VLOOKUP(CONCATENATE($A19,Lookup!$B$2), t2.1, 19,0)</f>
        <v>157</v>
      </c>
      <c r="U19" s="21">
        <f>VLOOKUP(CONCATENATE($A19,Lookup!$B$2), t2.1, 20,0)</f>
        <v>120</v>
      </c>
      <c r="V19" s="21">
        <f>VLOOKUP(CONCATENATE($A19,Lookup!$B$2), t2.1, 21,0)</f>
        <v>133</v>
      </c>
    </row>
    <row r="20" spans="1:22" s="5" customFormat="1" ht="12.75" x14ac:dyDescent="0.2">
      <c r="A20" s="5" t="s">
        <v>3</v>
      </c>
      <c r="B20" s="6" t="s">
        <v>3</v>
      </c>
      <c r="C20" s="22">
        <f>VLOOKUP(CONCATENATE($A20,Lookup!$B$2), t2.1, 2,0)</f>
        <v>53366</v>
      </c>
      <c r="D20" s="22">
        <f>VLOOKUP(CONCATENATE($A20,Lookup!$B$2), t2.1, 3,0)</f>
        <v>52971</v>
      </c>
      <c r="E20" s="22">
        <f>VLOOKUP(CONCATENATE($A20,Lookup!$B$2), t2.1, 4,0)</f>
        <v>54982</v>
      </c>
      <c r="F20" s="22">
        <f>VLOOKUP(CONCATENATE($A20,Lookup!$B$2), t2.1, 5,0)</f>
        <v>57983</v>
      </c>
      <c r="G20" s="22">
        <f>VLOOKUP(CONCATENATE($A20,Lookup!$B$2), t2.1, 6,0)</f>
        <v>58525</v>
      </c>
      <c r="H20" s="22">
        <f>VLOOKUP(CONCATENATE($A20,Lookup!$B$2), t2.1, 7,0)</f>
        <v>58066</v>
      </c>
      <c r="I20" s="22">
        <f>VLOOKUP(CONCATENATE($A20,Lookup!$B$2), t2.1, 8,0)</f>
        <v>57696</v>
      </c>
      <c r="J20" s="22">
        <f>VLOOKUP(CONCATENATE($A20,Lookup!$B$2), t2.1, 9,0)</f>
        <v>57952</v>
      </c>
      <c r="K20" s="22">
        <f>VLOOKUP(CONCATENATE($A20,Lookup!$B$2), t2.1, 10,0)</f>
        <v>56406</v>
      </c>
      <c r="L20" s="22">
        <f>VLOOKUP(CONCATENATE($A20,Lookup!$B$2), t2.1, 11,0)</f>
        <v>55274</v>
      </c>
      <c r="M20" s="22">
        <f>VLOOKUP(CONCATENATE($A20,Lookup!$B$2), t2.1, 12,0)</f>
        <v>55365</v>
      </c>
      <c r="N20" s="22">
        <f>VLOOKUP(CONCATENATE($A20,Lookup!$B$2), t2.1, 13,0)</f>
        <v>54572</v>
      </c>
      <c r="O20" s="22">
        <f>VLOOKUP(CONCATENATE($A20,Lookup!$B$2), t2.1, 14,0)</f>
        <v>53644</v>
      </c>
      <c r="P20" s="22">
        <f>VLOOKUP(CONCATENATE($A20,Lookup!$B$2), t2.1, 15,0)</f>
        <v>51937</v>
      </c>
      <c r="Q20" s="22">
        <f>VLOOKUP(CONCATENATE($A20,Lookup!$B$2), t2.1, 16,0)</f>
        <v>50559</v>
      </c>
      <c r="R20" s="22">
        <f>VLOOKUP(CONCATENATE($A20,Lookup!$B$2), t2.1, 17,0)</f>
        <v>48648</v>
      </c>
      <c r="S20" s="22">
        <f>VLOOKUP(CONCATENATE($A20,Lookup!$B$2), t2.1, 18,0)</f>
        <v>46188</v>
      </c>
      <c r="T20" s="22">
        <f>VLOOKUP(CONCATENATE($A20,Lookup!$B$2), t2.1, 19,0)</f>
        <v>47571</v>
      </c>
      <c r="U20" s="22">
        <f>VLOOKUP(CONCATENATE($A20,Lookup!$B$2), t2.1, 20,0)</f>
        <v>45217</v>
      </c>
      <c r="V20" s="22">
        <f>VLOOKUP(CONCATENATE($A20,Lookup!$B$2), t2.1, 21,0)</f>
        <v>44835</v>
      </c>
    </row>
    <row r="21" spans="1:22" s="5" customFormat="1" ht="12.75" x14ac:dyDescent="0.2"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s="5" customFormat="1" ht="12.75" x14ac:dyDescent="0.2">
      <c r="C22" s="6" t="s">
        <v>80</v>
      </c>
    </row>
    <row r="23" spans="1:22" s="5" customFormat="1" ht="12.75" x14ac:dyDescent="0.2">
      <c r="C23" s="25" t="s">
        <v>104</v>
      </c>
      <c r="D23" s="25" t="s">
        <v>105</v>
      </c>
      <c r="E23" s="25" t="s">
        <v>106</v>
      </c>
      <c r="F23" s="25" t="s">
        <v>107</v>
      </c>
      <c r="G23" s="25" t="s">
        <v>108</v>
      </c>
      <c r="H23" s="25" t="s">
        <v>109</v>
      </c>
      <c r="I23" s="25" t="s">
        <v>110</v>
      </c>
      <c r="J23" s="25" t="s">
        <v>111</v>
      </c>
      <c r="K23" s="25" t="s">
        <v>112</v>
      </c>
      <c r="L23" s="25" t="s">
        <v>113</v>
      </c>
      <c r="M23" s="25" t="s">
        <v>114</v>
      </c>
      <c r="N23" s="25" t="s">
        <v>115</v>
      </c>
      <c r="O23" s="25" t="s">
        <v>116</v>
      </c>
      <c r="P23" s="25" t="s">
        <v>117</v>
      </c>
      <c r="Q23" s="25" t="s">
        <v>118</v>
      </c>
      <c r="R23" s="25" t="s">
        <v>119</v>
      </c>
      <c r="S23" s="25" t="s">
        <v>120</v>
      </c>
      <c r="T23" s="25" t="s">
        <v>121</v>
      </c>
      <c r="U23" s="25" t="s">
        <v>122</v>
      </c>
      <c r="V23" s="25" t="s">
        <v>469</v>
      </c>
    </row>
    <row r="24" spans="1:22" s="5" customFormat="1" ht="12.75" x14ac:dyDescent="0.2">
      <c r="A24" s="5" t="s">
        <v>34</v>
      </c>
      <c r="B24" s="5" t="s">
        <v>4</v>
      </c>
      <c r="C24" s="23">
        <f>VLOOKUP(CONCATENATE($A24,Lookup!$B$2), t2.1, 22,0)</f>
        <v>49.430391967561299</v>
      </c>
      <c r="D24" s="23">
        <f>VLOOKUP(CONCATENATE($A24,Lookup!$B$2), t2.1, 23,0)</f>
        <v>49.384256947911403</v>
      </c>
      <c r="E24" s="23">
        <f>VLOOKUP(CONCATENATE($A24,Lookup!$B$2), t2.1, 24,0)</f>
        <v>52.011105375503902</v>
      </c>
      <c r="F24" s="23">
        <f>VLOOKUP(CONCATENATE($A24,Lookup!$B$2), t2.1, 25,0)</f>
        <v>53.225603181493497</v>
      </c>
      <c r="G24" s="23">
        <f>VLOOKUP(CONCATENATE($A24,Lookup!$B$2), t2.1, 26,0)</f>
        <v>53.701978716797903</v>
      </c>
      <c r="H24" s="23">
        <f>VLOOKUP(CONCATENATE($A24,Lookup!$B$2), t2.1, 27,0)</f>
        <v>53.205886123733897</v>
      </c>
      <c r="I24" s="23">
        <f>VLOOKUP(CONCATENATE($A24,Lookup!$B$2), t2.1, 28,0)</f>
        <v>55.312828942625103</v>
      </c>
      <c r="J24" s="23">
        <f>VLOOKUP(CONCATENATE($A24,Lookup!$B$2), t2.1, 29,0)</f>
        <v>54.937372560442697</v>
      </c>
      <c r="K24" s="23">
        <f>VLOOKUP(CONCATENATE($A24,Lookup!$B$2), t2.1, 30,0)</f>
        <v>53.250489352867902</v>
      </c>
      <c r="L24" s="23">
        <f>VLOOKUP(CONCATENATE($A24,Lookup!$B$2), t2.1, 31,0)</f>
        <v>52.160908775057003</v>
      </c>
      <c r="M24" s="23">
        <f>VLOOKUP(CONCATENATE($A24,Lookup!$B$2), t2.1, 32,0)</f>
        <v>54.656742125984202</v>
      </c>
      <c r="N24" s="23">
        <f>VLOOKUP(CONCATENATE($A24,Lookup!$B$2), t2.1, 33,0)</f>
        <v>54.252153484729803</v>
      </c>
      <c r="O24" s="23">
        <f>VLOOKUP(CONCATENATE($A24,Lookup!$B$2), t2.1, 34,0)</f>
        <v>53.054585466200997</v>
      </c>
      <c r="P24" s="23">
        <f>VLOOKUP(CONCATENATE($A24,Lookup!$B$2), t2.1, 35,0)</f>
        <v>52.396010702991902</v>
      </c>
      <c r="Q24" s="23">
        <f>VLOOKUP(CONCATENATE($A24,Lookup!$B$2), t2.1, 36,0)</f>
        <v>49.759520358413397</v>
      </c>
      <c r="R24" s="23">
        <f>VLOOKUP(CONCATENATE($A24,Lookup!$B$2), t2.1, 37,0)</f>
        <v>51.771751788387903</v>
      </c>
      <c r="S24" s="23">
        <f>VLOOKUP(CONCATENATE($A24,Lookup!$B$2), t2.1, 38,0)</f>
        <v>47.102608578501503</v>
      </c>
      <c r="T24" s="23">
        <f>VLOOKUP(CONCATENATE($A24,Lookup!$B$2), t2.1, 39,0)</f>
        <v>48.466216443234799</v>
      </c>
      <c r="U24" s="23">
        <f>VLOOKUP(CONCATENATE($A24,Lookup!$B$2), t2.1, 40,0)</f>
        <v>45.201727411739</v>
      </c>
      <c r="V24" s="23">
        <f>VLOOKUP(CONCATENATE($A24,Lookup!$B$2), t2.1, 41,0)</f>
        <v>44.932869553527901</v>
      </c>
    </row>
    <row r="25" spans="1:22" s="5" customFormat="1" ht="12.75" x14ac:dyDescent="0.2">
      <c r="A25" s="5" t="s">
        <v>35</v>
      </c>
      <c r="B25" s="5" t="s">
        <v>5</v>
      </c>
      <c r="C25" s="23">
        <f>VLOOKUP(CONCATENATE($A25,Lookup!$B$2), t2.1, 22,0)</f>
        <v>52.9471544715447</v>
      </c>
      <c r="D25" s="23">
        <f>VLOOKUP(CONCATENATE($A25,Lookup!$B$2), t2.1, 23,0)</f>
        <v>50.076103500761</v>
      </c>
      <c r="E25" s="23">
        <f>VLOOKUP(CONCATENATE($A25,Lookup!$B$2), t2.1, 24,0)</f>
        <v>56.499770326136797</v>
      </c>
      <c r="F25" s="23">
        <f>VLOOKUP(CONCATENATE($A25,Lookup!$B$2), t2.1, 25,0)</f>
        <v>57.7750772190997</v>
      </c>
      <c r="G25" s="23">
        <f>VLOOKUP(CONCATENATE($A25,Lookup!$B$2), t2.1, 26,0)</f>
        <v>60.2822580645161</v>
      </c>
      <c r="H25" s="23">
        <f>VLOOKUP(CONCATENATE($A25,Lookup!$B$2), t2.1, 27,0)</f>
        <v>61.9988764618763</v>
      </c>
      <c r="I25" s="23">
        <f>VLOOKUP(CONCATENATE($A25,Lookup!$B$2), t2.1, 28,0)</f>
        <v>61.500103885310601</v>
      </c>
      <c r="J25" s="23">
        <f>VLOOKUP(CONCATENATE($A25,Lookup!$B$2), t2.1, 29,0)</f>
        <v>60.338911471255798</v>
      </c>
      <c r="K25" s="23">
        <f>VLOOKUP(CONCATENATE($A25,Lookup!$B$2), t2.1, 30,0)</f>
        <v>63.028150061897797</v>
      </c>
      <c r="L25" s="23">
        <f>VLOOKUP(CONCATENATE($A25,Lookup!$B$2), t2.1, 31,0)</f>
        <v>61.332316574976801</v>
      </c>
      <c r="M25" s="23">
        <f>VLOOKUP(CONCATENATE($A25,Lookup!$B$2), t2.1, 32,0)</f>
        <v>57.494753120512499</v>
      </c>
      <c r="N25" s="23">
        <f>VLOOKUP(CONCATENATE($A25,Lookup!$B$2), t2.1, 33,0)</f>
        <v>58.800579645524401</v>
      </c>
      <c r="O25" s="23">
        <f>VLOOKUP(CONCATENATE($A25,Lookup!$B$2), t2.1, 34,0)</f>
        <v>55.749915359440202</v>
      </c>
      <c r="P25" s="23">
        <f>VLOOKUP(CONCATENATE($A25,Lookup!$B$2), t2.1, 35,0)</f>
        <v>56.310017614637097</v>
      </c>
      <c r="Q25" s="23">
        <f>VLOOKUP(CONCATENATE($A25,Lookup!$B$2), t2.1, 36,0)</f>
        <v>56.009200690051699</v>
      </c>
      <c r="R25" s="23">
        <f>VLOOKUP(CONCATENATE($A25,Lookup!$B$2), t2.1, 37,0)</f>
        <v>51.5643105446118</v>
      </c>
      <c r="S25" s="23">
        <f>VLOOKUP(CONCATENATE($A25,Lookup!$B$2), t2.1, 38,0)</f>
        <v>47.730054198962598</v>
      </c>
      <c r="T25" s="23">
        <f>VLOOKUP(CONCATENATE($A25,Lookup!$B$2), t2.1, 39,0)</f>
        <v>49.541177837147103</v>
      </c>
      <c r="U25" s="23">
        <f>VLOOKUP(CONCATENATE($A25,Lookup!$B$2), t2.1, 40,0)</f>
        <v>38.996565974041097</v>
      </c>
      <c r="V25" s="23">
        <f>VLOOKUP(CONCATENATE($A25,Lookup!$B$2), t2.1, 41,0)</f>
        <v>36.202782143065001</v>
      </c>
    </row>
    <row r="26" spans="1:22" s="5" customFormat="1" ht="12.75" x14ac:dyDescent="0.2">
      <c r="A26" s="5" t="s">
        <v>36</v>
      </c>
      <c r="B26" s="5" t="s">
        <v>6</v>
      </c>
      <c r="C26" s="23">
        <f>VLOOKUP(CONCATENATE($A26,Lookup!$B$2), t2.1, 22,0)</f>
        <v>52.167996068498802</v>
      </c>
      <c r="D26" s="23">
        <f>VLOOKUP(CONCATENATE($A26,Lookup!$B$2), t2.1, 23,0)</f>
        <v>52.681519717614897</v>
      </c>
      <c r="E26" s="23">
        <f>VLOOKUP(CONCATENATE($A26,Lookup!$B$2), t2.1, 24,0)</f>
        <v>55.055322396031997</v>
      </c>
      <c r="F26" s="23">
        <f>VLOOKUP(CONCATENATE($A26,Lookup!$B$2), t2.1, 25,0)</f>
        <v>55.963690911188799</v>
      </c>
      <c r="G26" s="23">
        <f>VLOOKUP(CONCATENATE($A26,Lookup!$B$2), t2.1, 26,0)</f>
        <v>54.0519641200123</v>
      </c>
      <c r="H26" s="23">
        <f>VLOOKUP(CONCATENATE($A26,Lookup!$B$2), t2.1, 27,0)</f>
        <v>56.856317802232098</v>
      </c>
      <c r="I26" s="23">
        <f>VLOOKUP(CONCATENATE($A26,Lookup!$B$2), t2.1, 28,0)</f>
        <v>54.947659490420698</v>
      </c>
      <c r="J26" s="23">
        <f>VLOOKUP(CONCATENATE($A26,Lookup!$B$2), t2.1, 29,0)</f>
        <v>54.9231871368303</v>
      </c>
      <c r="K26" s="23">
        <f>VLOOKUP(CONCATENATE($A26,Lookup!$B$2), t2.1, 30,0)</f>
        <v>54.726771525863398</v>
      </c>
      <c r="L26" s="23">
        <f>VLOOKUP(CONCATENATE($A26,Lookup!$B$2), t2.1, 31,0)</f>
        <v>51.894563426688599</v>
      </c>
      <c r="M26" s="23">
        <f>VLOOKUP(CONCATENATE($A26,Lookup!$B$2), t2.1, 32,0)</f>
        <v>50.947368421052602</v>
      </c>
      <c r="N26" s="23">
        <f>VLOOKUP(CONCATENATE($A26,Lookup!$B$2), t2.1, 33,0)</f>
        <v>53.881435123665803</v>
      </c>
      <c r="O26" s="23">
        <f>VLOOKUP(CONCATENATE($A26,Lookup!$B$2), t2.1, 34,0)</f>
        <v>53.7865183303403</v>
      </c>
      <c r="P26" s="23">
        <f>VLOOKUP(CONCATENATE($A26,Lookup!$B$2), t2.1, 35,0)</f>
        <v>56.423533613070198</v>
      </c>
      <c r="Q26" s="23">
        <f>VLOOKUP(CONCATENATE($A26,Lookup!$B$2), t2.1, 36,0)</f>
        <v>51.993067590987799</v>
      </c>
      <c r="R26" s="23">
        <f>VLOOKUP(CONCATENATE($A26,Lookup!$B$2), t2.1, 37,0)</f>
        <v>51.599206166058899</v>
      </c>
      <c r="S26" s="23">
        <f>VLOOKUP(CONCATENATE($A26,Lookup!$B$2), t2.1, 38,0)</f>
        <v>51.087764968389699</v>
      </c>
      <c r="T26" s="23">
        <f>VLOOKUP(CONCATENATE($A26,Lookup!$B$2), t2.1, 39,0)</f>
        <v>50.053248136315197</v>
      </c>
      <c r="U26" s="23">
        <f>VLOOKUP(CONCATENATE($A26,Lookup!$B$2), t2.1, 40,0)</f>
        <v>49.7153173170393</v>
      </c>
      <c r="V26" s="23">
        <f>VLOOKUP(CONCATENATE($A26,Lookup!$B$2), t2.1, 41,0)</f>
        <v>50.363375457112397</v>
      </c>
    </row>
    <row r="27" spans="1:22" s="5" customFormat="1" ht="12.75" x14ac:dyDescent="0.2">
      <c r="A27" s="5" t="s">
        <v>37</v>
      </c>
      <c r="B27" s="5" t="s">
        <v>7</v>
      </c>
      <c r="C27" s="23">
        <f>VLOOKUP(CONCATENATE($A27,Lookup!$B$2), t2.1, 22,0)</f>
        <v>46.013755691175</v>
      </c>
      <c r="D27" s="23">
        <f>VLOOKUP(CONCATENATE($A27,Lookup!$B$2), t2.1, 23,0)</f>
        <v>46.138138469604499</v>
      </c>
      <c r="E27" s="23">
        <f>VLOOKUP(CONCATENATE($A27,Lookup!$B$2), t2.1, 24,0)</f>
        <v>48.503697560301298</v>
      </c>
      <c r="F27" s="23">
        <f>VLOOKUP(CONCATENATE($A27,Lookup!$B$2), t2.1, 25,0)</f>
        <v>51.5125828550783</v>
      </c>
      <c r="G27" s="23">
        <f>VLOOKUP(CONCATENATE($A27,Lookup!$B$2), t2.1, 26,0)</f>
        <v>53.826226983126702</v>
      </c>
      <c r="H27" s="23">
        <f>VLOOKUP(CONCATENATE($A27,Lookup!$B$2), t2.1, 27,0)</f>
        <v>53.353401226579599</v>
      </c>
      <c r="I27" s="23">
        <f>VLOOKUP(CONCATENATE($A27,Lookup!$B$2), t2.1, 28,0)</f>
        <v>52.9655328349561</v>
      </c>
      <c r="J27" s="23">
        <f>VLOOKUP(CONCATENATE($A27,Lookup!$B$2), t2.1, 29,0)</f>
        <v>53.264750892705301</v>
      </c>
      <c r="K27" s="23">
        <f>VLOOKUP(CONCATENATE($A27,Lookup!$B$2), t2.1, 30,0)</f>
        <v>50.430381194772501</v>
      </c>
      <c r="L27" s="23">
        <f>VLOOKUP(CONCATENATE($A27,Lookup!$B$2), t2.1, 31,0)</f>
        <v>50.4029919981445</v>
      </c>
      <c r="M27" s="23">
        <f>VLOOKUP(CONCATENATE($A27,Lookup!$B$2), t2.1, 32,0)</f>
        <v>51.149501465411802</v>
      </c>
      <c r="N27" s="23">
        <f>VLOOKUP(CONCATENATE($A27,Lookup!$B$2), t2.1, 33,0)</f>
        <v>49.761063785580703</v>
      </c>
      <c r="O27" s="23">
        <f>VLOOKUP(CONCATENATE($A27,Lookup!$B$2), t2.1, 34,0)</f>
        <v>50.1682242990654</v>
      </c>
      <c r="P27" s="23">
        <f>VLOOKUP(CONCATENATE($A27,Lookup!$B$2), t2.1, 35,0)</f>
        <v>47.607587130157398</v>
      </c>
      <c r="Q27" s="23">
        <f>VLOOKUP(CONCATENATE($A27,Lookup!$B$2), t2.1, 36,0)</f>
        <v>47.661693052625097</v>
      </c>
      <c r="R27" s="23">
        <f>VLOOKUP(CONCATENATE($A27,Lookup!$B$2), t2.1, 37,0)</f>
        <v>44.3099420527289</v>
      </c>
      <c r="S27" s="23">
        <f>VLOOKUP(CONCATENATE($A27,Lookup!$B$2), t2.1, 38,0)</f>
        <v>41.7383362508562</v>
      </c>
      <c r="T27" s="23">
        <f>VLOOKUP(CONCATENATE($A27,Lookup!$B$2), t2.1, 39,0)</f>
        <v>41.042107345578501</v>
      </c>
      <c r="U27" s="23">
        <f>VLOOKUP(CONCATENATE($A27,Lookup!$B$2), t2.1, 40,0)</f>
        <v>38.605623843411003</v>
      </c>
      <c r="V27" s="23">
        <f>VLOOKUP(CONCATENATE($A27,Lookup!$B$2), t2.1, 41,0)</f>
        <v>40.320760678231302</v>
      </c>
    </row>
    <row r="28" spans="1:22" s="5" customFormat="1" ht="12.75" x14ac:dyDescent="0.2">
      <c r="A28" s="5" t="s">
        <v>38</v>
      </c>
      <c r="B28" s="5" t="s">
        <v>8</v>
      </c>
      <c r="C28" s="23">
        <f>VLOOKUP(CONCATENATE($A28,Lookup!$B$2), t2.1, 22,0)</f>
        <v>52.573839662447199</v>
      </c>
      <c r="D28" s="23">
        <f>VLOOKUP(CONCATENATE($A28,Lookup!$B$2), t2.1, 23,0)</f>
        <v>52.831699019411602</v>
      </c>
      <c r="E28" s="23">
        <f>VLOOKUP(CONCATENATE($A28,Lookup!$B$2), t2.1, 24,0)</f>
        <v>53.448562406514803</v>
      </c>
      <c r="F28" s="23">
        <f>VLOOKUP(CONCATENATE($A28,Lookup!$B$2), t2.1, 25,0)</f>
        <v>54.906251554185097</v>
      </c>
      <c r="G28" s="23">
        <f>VLOOKUP(CONCATENATE($A28,Lookup!$B$2), t2.1, 26,0)</f>
        <v>54.645356313776503</v>
      </c>
      <c r="H28" s="23">
        <f>VLOOKUP(CONCATENATE($A28,Lookup!$B$2), t2.1, 27,0)</f>
        <v>56.325910931174</v>
      </c>
      <c r="I28" s="23">
        <f>VLOOKUP(CONCATENATE($A28,Lookup!$B$2), t2.1, 28,0)</f>
        <v>54.489080157909797</v>
      </c>
      <c r="J28" s="23">
        <f>VLOOKUP(CONCATENATE($A28,Lookup!$B$2), t2.1, 29,0)</f>
        <v>54.427653114876399</v>
      </c>
      <c r="K28" s="23">
        <f>VLOOKUP(CONCATENATE($A28,Lookup!$B$2), t2.1, 30,0)</f>
        <v>54.6976102148218</v>
      </c>
      <c r="L28" s="23">
        <f>VLOOKUP(CONCATENATE($A28,Lookup!$B$2), t2.1, 31,0)</f>
        <v>55.241340546617003</v>
      </c>
      <c r="M28" s="23">
        <f>VLOOKUP(CONCATENATE($A28,Lookup!$B$2), t2.1, 32,0)</f>
        <v>55.741618270566804</v>
      </c>
      <c r="N28" s="23">
        <f>VLOOKUP(CONCATENATE($A28,Lookup!$B$2), t2.1, 33,0)</f>
        <v>55.891833810888201</v>
      </c>
      <c r="O28" s="23">
        <f>VLOOKUP(CONCATENATE($A28,Lookup!$B$2), t2.1, 34,0)</f>
        <v>55.636317952583497</v>
      </c>
      <c r="P28" s="23">
        <f>VLOOKUP(CONCATENATE($A28,Lookup!$B$2), t2.1, 35,0)</f>
        <v>54.445608584125097</v>
      </c>
      <c r="Q28" s="23">
        <f>VLOOKUP(CONCATENATE($A28,Lookup!$B$2), t2.1, 36,0)</f>
        <v>53.5129231889333</v>
      </c>
      <c r="R28" s="23">
        <f>VLOOKUP(CONCATENATE($A28,Lookup!$B$2), t2.1, 37,0)</f>
        <v>51.5175353542745</v>
      </c>
      <c r="S28" s="23">
        <f>VLOOKUP(CONCATENATE($A28,Lookup!$B$2), t2.1, 38,0)</f>
        <v>52.490646320886199</v>
      </c>
      <c r="T28" s="23">
        <f>VLOOKUP(CONCATENATE($A28,Lookup!$B$2), t2.1, 39,0)</f>
        <v>53.197562008580803</v>
      </c>
      <c r="U28" s="23">
        <f>VLOOKUP(CONCATENATE($A28,Lookup!$B$2), t2.1, 40,0)</f>
        <v>50.546124250104803</v>
      </c>
      <c r="V28" s="23">
        <f>VLOOKUP(CONCATENATE($A28,Lookup!$B$2), t2.1, 41,0)</f>
        <v>49.1055961780419</v>
      </c>
    </row>
    <row r="29" spans="1:22" s="5" customFormat="1" ht="12.75" x14ac:dyDescent="0.2">
      <c r="A29" s="5" t="s">
        <v>39</v>
      </c>
      <c r="B29" s="5" t="s">
        <v>9</v>
      </c>
      <c r="C29" s="23">
        <f>VLOOKUP(CONCATENATE($A29,Lookup!$B$2), t2.1, 22,0)</f>
        <v>49.2810338551146</v>
      </c>
      <c r="D29" s="23">
        <f>VLOOKUP(CONCATENATE($A29,Lookup!$B$2), t2.1, 23,0)</f>
        <v>49.340529203843801</v>
      </c>
      <c r="E29" s="23">
        <f>VLOOKUP(CONCATENATE($A29,Lookup!$B$2), t2.1, 24,0)</f>
        <v>53.4996809074811</v>
      </c>
      <c r="F29" s="23">
        <f>VLOOKUP(CONCATENATE($A29,Lookup!$B$2), t2.1, 25,0)</f>
        <v>54.459443867543499</v>
      </c>
      <c r="G29" s="23">
        <f>VLOOKUP(CONCATENATE($A29,Lookup!$B$2), t2.1, 26,0)</f>
        <v>55.679838716808199</v>
      </c>
      <c r="H29" s="23">
        <f>VLOOKUP(CONCATENATE($A29,Lookup!$B$2), t2.1, 27,0)</f>
        <v>56.529256369524497</v>
      </c>
      <c r="I29" s="23">
        <f>VLOOKUP(CONCATENATE($A29,Lookup!$B$2), t2.1, 28,0)</f>
        <v>54.295999930266802</v>
      </c>
      <c r="J29" s="23">
        <f>VLOOKUP(CONCATENATE($A29,Lookup!$B$2), t2.1, 29,0)</f>
        <v>54.795946696279799</v>
      </c>
      <c r="K29" s="23">
        <f>VLOOKUP(CONCATENATE($A29,Lookup!$B$2), t2.1, 30,0)</f>
        <v>55.420515313563399</v>
      </c>
      <c r="L29" s="23">
        <f>VLOOKUP(CONCATENATE($A29,Lookup!$B$2), t2.1, 31,0)</f>
        <v>54.890038025448398</v>
      </c>
      <c r="M29" s="23">
        <f>VLOOKUP(CONCATENATE($A29,Lookup!$B$2), t2.1, 32,0)</f>
        <v>54.408064808970799</v>
      </c>
      <c r="N29" s="23">
        <f>VLOOKUP(CONCATENATE($A29,Lookup!$B$2), t2.1, 33,0)</f>
        <v>55.911357723788001</v>
      </c>
      <c r="O29" s="23">
        <f>VLOOKUP(CONCATENATE($A29,Lookup!$B$2), t2.1, 34,0)</f>
        <v>55.294520608099198</v>
      </c>
      <c r="P29" s="23">
        <f>VLOOKUP(CONCATENATE($A29,Lookup!$B$2), t2.1, 35,0)</f>
        <v>53.357700852863097</v>
      </c>
      <c r="Q29" s="23">
        <f>VLOOKUP(CONCATENATE($A29,Lookup!$B$2), t2.1, 36,0)</f>
        <v>53.179316732959101</v>
      </c>
      <c r="R29" s="23">
        <f>VLOOKUP(CONCATENATE($A29,Lookup!$B$2), t2.1, 37,0)</f>
        <v>49.7014980038823</v>
      </c>
      <c r="S29" s="23">
        <f>VLOOKUP(CONCATENATE($A29,Lookup!$B$2), t2.1, 38,0)</f>
        <v>45.982423101067099</v>
      </c>
      <c r="T29" s="23">
        <f>VLOOKUP(CONCATENATE($A29,Lookup!$B$2), t2.1, 39,0)</f>
        <v>48.328728382313201</v>
      </c>
      <c r="U29" s="23">
        <f>VLOOKUP(CONCATENATE($A29,Lookup!$B$2), t2.1, 40,0)</f>
        <v>44.025622302125001</v>
      </c>
      <c r="V29" s="23">
        <f>VLOOKUP(CONCATENATE($A29,Lookup!$B$2), t2.1, 41,0)</f>
        <v>43.1290265928438</v>
      </c>
    </row>
    <row r="30" spans="1:22" s="5" customFormat="1" ht="12.75" x14ac:dyDescent="0.2">
      <c r="A30" s="5" t="s">
        <v>40</v>
      </c>
      <c r="B30" s="5" t="s">
        <v>10</v>
      </c>
      <c r="C30" s="23">
        <f>VLOOKUP(CONCATENATE($A30,Lookup!$B$2), t2.1, 22,0)</f>
        <v>61.532673683869803</v>
      </c>
      <c r="D30" s="23">
        <f>VLOOKUP(CONCATENATE($A30,Lookup!$B$2), t2.1, 23,0)</f>
        <v>60.759565776410597</v>
      </c>
      <c r="E30" s="23">
        <f>VLOOKUP(CONCATENATE($A30,Lookup!$B$2), t2.1, 24,0)</f>
        <v>62.845026289670301</v>
      </c>
      <c r="F30" s="23">
        <f>VLOOKUP(CONCATENATE($A30,Lookup!$B$2), t2.1, 25,0)</f>
        <v>66.2860520191593</v>
      </c>
      <c r="G30" s="23">
        <f>VLOOKUP(CONCATENATE($A30,Lookup!$B$2), t2.1, 26,0)</f>
        <v>66.325084128738496</v>
      </c>
      <c r="H30" s="23">
        <f>VLOOKUP(CONCATENATE($A30,Lookup!$B$2), t2.1, 27,0)</f>
        <v>66.705178460903596</v>
      </c>
      <c r="I30" s="23">
        <f>VLOOKUP(CONCATENATE($A30,Lookup!$B$2), t2.1, 28,0)</f>
        <v>65.555877124074897</v>
      </c>
      <c r="J30" s="23">
        <f>VLOOKUP(CONCATENATE($A30,Lookup!$B$2), t2.1, 29,0)</f>
        <v>65.909165951264598</v>
      </c>
      <c r="K30" s="23">
        <f>VLOOKUP(CONCATENATE($A30,Lookup!$B$2), t2.1, 30,0)</f>
        <v>65.102384806662101</v>
      </c>
      <c r="L30" s="23">
        <f>VLOOKUP(CONCATENATE($A30,Lookup!$B$2), t2.1, 31,0)</f>
        <v>63.475925408162396</v>
      </c>
      <c r="M30" s="23">
        <f>VLOOKUP(CONCATENATE($A30,Lookup!$B$2), t2.1, 32,0)</f>
        <v>65.172072041283599</v>
      </c>
      <c r="N30" s="23">
        <f>VLOOKUP(CONCATENATE($A30,Lookup!$B$2), t2.1, 33,0)</f>
        <v>64.470392707833597</v>
      </c>
      <c r="O30" s="23">
        <f>VLOOKUP(CONCATENATE($A30,Lookup!$B$2), t2.1, 34,0)</f>
        <v>63.2810468105789</v>
      </c>
      <c r="P30" s="23">
        <f>VLOOKUP(CONCATENATE($A30,Lookup!$B$2), t2.1, 35,0)</f>
        <v>62.135410466164302</v>
      </c>
      <c r="Q30" s="23">
        <f>VLOOKUP(CONCATENATE($A30,Lookup!$B$2), t2.1, 36,0)</f>
        <v>60.418012267659499</v>
      </c>
      <c r="R30" s="23">
        <f>VLOOKUP(CONCATENATE($A30,Lookup!$B$2), t2.1, 37,0)</f>
        <v>57.503059565122598</v>
      </c>
      <c r="S30" s="23">
        <f>VLOOKUP(CONCATENATE($A30,Lookup!$B$2), t2.1, 38,0)</f>
        <v>53.8197708179285</v>
      </c>
      <c r="T30" s="23">
        <f>VLOOKUP(CONCATENATE($A30,Lookup!$B$2), t2.1, 39,0)</f>
        <v>54.903365246469598</v>
      </c>
      <c r="U30" s="23">
        <f>VLOOKUP(CONCATENATE($A30,Lookup!$B$2), t2.1, 40,0)</f>
        <v>52.8388525300062</v>
      </c>
      <c r="V30" s="23">
        <f>VLOOKUP(CONCATENATE($A30,Lookup!$B$2), t2.1, 41,0)</f>
        <v>54.750757817159702</v>
      </c>
    </row>
    <row r="31" spans="1:22" s="5" customFormat="1" ht="12.75" x14ac:dyDescent="0.2">
      <c r="A31" s="5" t="s">
        <v>41</v>
      </c>
      <c r="B31" s="5" t="s">
        <v>11</v>
      </c>
      <c r="C31" s="23">
        <f>VLOOKUP(CONCATENATE($A31,Lookup!$B$2), t2.1, 22,0)</f>
        <v>40.771021712058001</v>
      </c>
      <c r="D31" s="23">
        <f>VLOOKUP(CONCATENATE($A31,Lookup!$B$2), t2.1, 23,0)</f>
        <v>40.881066743135698</v>
      </c>
      <c r="E31" s="23">
        <f>VLOOKUP(CONCATENATE($A31,Lookup!$B$2), t2.1, 24,0)</f>
        <v>40.500841901622898</v>
      </c>
      <c r="F31" s="23">
        <f>VLOOKUP(CONCATENATE($A31,Lookup!$B$2), t2.1, 25,0)</f>
        <v>43.130819449894702</v>
      </c>
      <c r="G31" s="23">
        <f>VLOOKUP(CONCATENATE($A31,Lookup!$B$2), t2.1, 26,0)</f>
        <v>46.293154256934102</v>
      </c>
      <c r="H31" s="23">
        <f>VLOOKUP(CONCATENATE($A31,Lookup!$B$2), t2.1, 27,0)</f>
        <v>43.729684104663903</v>
      </c>
      <c r="I31" s="23">
        <f>VLOOKUP(CONCATENATE($A31,Lookup!$B$2), t2.1, 28,0)</f>
        <v>45.636465709266702</v>
      </c>
      <c r="J31" s="23">
        <f>VLOOKUP(CONCATENATE($A31,Lookup!$B$2), t2.1, 29,0)</f>
        <v>45.527272727272702</v>
      </c>
      <c r="K31" s="23">
        <f>VLOOKUP(CONCATENATE($A31,Lookup!$B$2), t2.1, 30,0)</f>
        <v>44.170623117991497</v>
      </c>
      <c r="L31" s="23">
        <f>VLOOKUP(CONCATENATE($A31,Lookup!$B$2), t2.1, 31,0)</f>
        <v>43.5238006172262</v>
      </c>
      <c r="M31" s="23">
        <f>VLOOKUP(CONCATENATE($A31,Lookup!$B$2), t2.1, 32,0)</f>
        <v>44.175411298127003</v>
      </c>
      <c r="N31" s="23">
        <f>VLOOKUP(CONCATENATE($A31,Lookup!$B$2), t2.1, 33,0)</f>
        <v>42.770679219905801</v>
      </c>
      <c r="O31" s="23">
        <f>VLOOKUP(CONCATENATE($A31,Lookup!$B$2), t2.1, 34,0)</f>
        <v>42.024629108891602</v>
      </c>
      <c r="P31" s="23">
        <f>VLOOKUP(CONCATENATE($A31,Lookup!$B$2), t2.1, 35,0)</f>
        <v>40.884086444007799</v>
      </c>
      <c r="Q31" s="23">
        <f>VLOOKUP(CONCATENATE($A31,Lookup!$B$2), t2.1, 36,0)</f>
        <v>39.984866285668701</v>
      </c>
      <c r="R31" s="23">
        <f>VLOOKUP(CONCATENATE($A31,Lookup!$B$2), t2.1, 37,0)</f>
        <v>40.096521214558599</v>
      </c>
      <c r="S31" s="23">
        <f>VLOOKUP(CONCATENATE($A31,Lookup!$B$2), t2.1, 38,0)</f>
        <v>37.902356696964098</v>
      </c>
      <c r="T31" s="23">
        <f>VLOOKUP(CONCATENATE($A31,Lookup!$B$2), t2.1, 39,0)</f>
        <v>37.907657748004297</v>
      </c>
      <c r="U31" s="23">
        <f>VLOOKUP(CONCATENATE($A31,Lookup!$B$2), t2.1, 40,0)</f>
        <v>38.077932566121497</v>
      </c>
      <c r="V31" s="23">
        <f>VLOOKUP(CONCATENATE($A31,Lookup!$B$2), t2.1, 41,0)</f>
        <v>36.361800928729998</v>
      </c>
    </row>
    <row r="32" spans="1:22" s="5" customFormat="1" ht="12.75" x14ac:dyDescent="0.2">
      <c r="A32" s="5" t="s">
        <v>42</v>
      </c>
      <c r="B32" s="5" t="s">
        <v>12</v>
      </c>
      <c r="C32" s="23">
        <f>VLOOKUP(CONCATENATE($A32,Lookup!$B$2), t2.1, 22,0)</f>
        <v>35.602226909231803</v>
      </c>
      <c r="D32" s="23">
        <f>VLOOKUP(CONCATENATE($A32,Lookup!$B$2), t2.1, 23,0)</f>
        <v>33.972340441445901</v>
      </c>
      <c r="E32" s="23">
        <f>VLOOKUP(CONCATENATE($A32,Lookup!$B$2), t2.1, 24,0)</f>
        <v>36.636105342858997</v>
      </c>
      <c r="F32" s="23">
        <f>VLOOKUP(CONCATENATE($A32,Lookup!$B$2), t2.1, 25,0)</f>
        <v>36.344000539985103</v>
      </c>
      <c r="G32" s="23">
        <f>VLOOKUP(CONCATENATE($A32,Lookup!$B$2), t2.1, 26,0)</f>
        <v>37.236127864897398</v>
      </c>
      <c r="H32" s="23">
        <f>VLOOKUP(CONCATENATE($A32,Lookup!$B$2), t2.1, 27,0)</f>
        <v>36.374010955568998</v>
      </c>
      <c r="I32" s="23">
        <f>VLOOKUP(CONCATENATE($A32,Lookup!$B$2), t2.1, 28,0)</f>
        <v>38.008680662439197</v>
      </c>
      <c r="J32" s="23">
        <f>VLOOKUP(CONCATENATE($A32,Lookup!$B$2), t2.1, 29,0)</f>
        <v>38.898988486458698</v>
      </c>
      <c r="K32" s="23">
        <f>VLOOKUP(CONCATENATE($A32,Lookup!$B$2), t2.1, 30,0)</f>
        <v>37.752131991244497</v>
      </c>
      <c r="L32" s="23">
        <f>VLOOKUP(CONCATENATE($A32,Lookup!$B$2), t2.1, 31,0)</f>
        <v>37.711861039817499</v>
      </c>
      <c r="M32" s="23">
        <f>VLOOKUP(CONCATENATE($A32,Lookup!$B$2), t2.1, 32,0)</f>
        <v>38.287347830276502</v>
      </c>
      <c r="N32" s="23">
        <f>VLOOKUP(CONCATENATE($A32,Lookup!$B$2), t2.1, 33,0)</f>
        <v>36.376443156241301</v>
      </c>
      <c r="O32" s="23">
        <f>VLOOKUP(CONCATENATE($A32,Lookup!$B$2), t2.1, 34,0)</f>
        <v>36.634253476049302</v>
      </c>
      <c r="P32" s="23">
        <f>VLOOKUP(CONCATENATE($A32,Lookup!$B$2), t2.1, 35,0)</f>
        <v>36.170317661172298</v>
      </c>
      <c r="Q32" s="23">
        <f>VLOOKUP(CONCATENATE($A32,Lookup!$B$2), t2.1, 36,0)</f>
        <v>35.372296516427198</v>
      </c>
      <c r="R32" s="23">
        <f>VLOOKUP(CONCATENATE($A32,Lookup!$B$2), t2.1, 37,0)</f>
        <v>34.631642263292697</v>
      </c>
      <c r="S32" s="23">
        <f>VLOOKUP(CONCATENATE($A32,Lookup!$B$2), t2.1, 38,0)</f>
        <v>34.027433482069</v>
      </c>
      <c r="T32" s="23">
        <f>VLOOKUP(CONCATENATE($A32,Lookup!$B$2), t2.1, 39,0)</f>
        <v>34.665438212599298</v>
      </c>
      <c r="U32" s="23">
        <f>VLOOKUP(CONCATENATE($A32,Lookup!$B$2), t2.1, 40,0)</f>
        <v>33.022723557299301</v>
      </c>
      <c r="V32" s="23">
        <f>VLOOKUP(CONCATENATE($A32,Lookup!$B$2), t2.1, 41,0)</f>
        <v>32.761157430112704</v>
      </c>
    </row>
    <row r="33" spans="1:22" s="5" customFormat="1" ht="12.75" x14ac:dyDescent="0.2">
      <c r="A33" s="5" t="s">
        <v>43</v>
      </c>
      <c r="B33" s="5" t="s">
        <v>13</v>
      </c>
      <c r="C33" s="23">
        <f>VLOOKUP(CONCATENATE($A33,Lookup!$B$2), t2.1, 22,0)</f>
        <v>48.059326662649902</v>
      </c>
      <c r="D33" s="23">
        <f>VLOOKUP(CONCATENATE($A33,Lookup!$B$2), t2.1, 23,0)</f>
        <v>48.574062177034101</v>
      </c>
      <c r="E33" s="23">
        <f>VLOOKUP(CONCATENATE($A33,Lookup!$B$2), t2.1, 24,0)</f>
        <v>49.712841974044402</v>
      </c>
      <c r="F33" s="23">
        <f>VLOOKUP(CONCATENATE($A33,Lookup!$B$2), t2.1, 25,0)</f>
        <v>53.532066757636102</v>
      </c>
      <c r="G33" s="23">
        <f>VLOOKUP(CONCATENATE($A33,Lookup!$B$2), t2.1, 26,0)</f>
        <v>53.7518753861089</v>
      </c>
      <c r="H33" s="23">
        <f>VLOOKUP(CONCATENATE($A33,Lookup!$B$2), t2.1, 27,0)</f>
        <v>52.335387430687902</v>
      </c>
      <c r="I33" s="23">
        <f>VLOOKUP(CONCATENATE($A33,Lookup!$B$2), t2.1, 28,0)</f>
        <v>53.140811639010799</v>
      </c>
      <c r="J33" s="23">
        <f>VLOOKUP(CONCATENATE($A33,Lookup!$B$2), t2.1, 29,0)</f>
        <v>52.630435844948401</v>
      </c>
      <c r="K33" s="23">
        <f>VLOOKUP(CONCATENATE($A33,Lookup!$B$2), t2.1, 30,0)</f>
        <v>51.497489190707</v>
      </c>
      <c r="L33" s="23">
        <f>VLOOKUP(CONCATENATE($A33,Lookup!$B$2), t2.1, 31,0)</f>
        <v>53.016322854192701</v>
      </c>
      <c r="M33" s="23">
        <f>VLOOKUP(CONCATENATE($A33,Lookup!$B$2), t2.1, 32,0)</f>
        <v>51.497236505623199</v>
      </c>
      <c r="N33" s="23">
        <f>VLOOKUP(CONCATENATE($A33,Lookup!$B$2), t2.1, 33,0)</f>
        <v>51.132844335778302</v>
      </c>
      <c r="O33" s="23">
        <f>VLOOKUP(CONCATENATE($A33,Lookup!$B$2), t2.1, 34,0)</f>
        <v>49.919796746654598</v>
      </c>
      <c r="P33" s="23">
        <f>VLOOKUP(CONCATENATE($A33,Lookup!$B$2), t2.1, 35,0)</f>
        <v>47.767282668474898</v>
      </c>
      <c r="Q33" s="23">
        <f>VLOOKUP(CONCATENATE($A33,Lookup!$B$2), t2.1, 36,0)</f>
        <v>46.273310007886899</v>
      </c>
      <c r="R33" s="23">
        <f>VLOOKUP(CONCATENATE($A33,Lookup!$B$2), t2.1, 37,0)</f>
        <v>43.4203138855802</v>
      </c>
      <c r="S33" s="23">
        <f>VLOOKUP(CONCATENATE($A33,Lookup!$B$2), t2.1, 38,0)</f>
        <v>42.603606006873001</v>
      </c>
      <c r="T33" s="23">
        <f>VLOOKUP(CONCATENATE($A33,Lookup!$B$2), t2.1, 39,0)</f>
        <v>44.6364894911272</v>
      </c>
      <c r="U33" s="23">
        <f>VLOOKUP(CONCATENATE($A33,Lookup!$B$2), t2.1, 40,0)</f>
        <v>40.235750369954502</v>
      </c>
      <c r="V33" s="23">
        <f>VLOOKUP(CONCATENATE($A33,Lookup!$B$2), t2.1, 41,0)</f>
        <v>38.128284941572602</v>
      </c>
    </row>
    <row r="34" spans="1:22" s="5" customFormat="1" ht="12.75" x14ac:dyDescent="0.2">
      <c r="A34" s="5" t="s">
        <v>44</v>
      </c>
      <c r="B34" s="5" t="s">
        <v>14</v>
      </c>
      <c r="C34" s="23">
        <f>VLOOKUP(CONCATENATE($A34,Lookup!$B$2), t2.1, 22,0)</f>
        <v>35.484772282760503</v>
      </c>
      <c r="D34" s="23">
        <f>VLOOKUP(CONCATENATE($A34,Lookup!$B$2), t2.1, 23,0)</f>
        <v>37.840845854201397</v>
      </c>
      <c r="E34" s="23">
        <f>VLOOKUP(CONCATENATE($A34,Lookup!$B$2), t2.1, 24,0)</f>
        <v>38.440417353102603</v>
      </c>
      <c r="F34" s="23">
        <f>VLOOKUP(CONCATENATE($A34,Lookup!$B$2), t2.1, 25,0)</f>
        <v>36.289222373806197</v>
      </c>
      <c r="G34" s="23">
        <f>VLOOKUP(CONCATENATE($A34,Lookup!$B$2), t2.1, 26,0)</f>
        <v>38.869257950529999</v>
      </c>
      <c r="H34" s="23">
        <f>VLOOKUP(CONCATENATE($A34,Lookup!$B$2), t2.1, 27,0)</f>
        <v>34.380875637926401</v>
      </c>
      <c r="I34" s="23">
        <f>VLOOKUP(CONCATENATE($A34,Lookup!$B$2), t2.1, 28,0)</f>
        <v>33.466135458167301</v>
      </c>
      <c r="J34" s="23">
        <f>VLOOKUP(CONCATENATE($A34,Lookup!$B$2), t2.1, 29,0)</f>
        <v>37.425955842757098</v>
      </c>
      <c r="K34" s="23">
        <f>VLOOKUP(CONCATENATE($A34,Lookup!$B$2), t2.1, 30,0)</f>
        <v>38.911564625850303</v>
      </c>
      <c r="L34" s="23">
        <f>VLOOKUP(CONCATENATE($A34,Lookup!$B$2), t2.1, 31,0)</f>
        <v>34.368070953436799</v>
      </c>
      <c r="M34" s="23">
        <f>VLOOKUP(CONCATENATE($A34,Lookup!$B$2), t2.1, 32,0)</f>
        <v>39.001122334455602</v>
      </c>
      <c r="N34" s="23">
        <f>VLOOKUP(CONCATENATE($A34,Lookup!$B$2), t2.1, 33,0)</f>
        <v>35.277382645803698</v>
      </c>
      <c r="O34" s="23">
        <f>VLOOKUP(CONCATENATE($A34,Lookup!$B$2), t2.1, 34,0)</f>
        <v>31.988472622478302</v>
      </c>
      <c r="P34" s="23">
        <f>VLOOKUP(CONCATENATE($A34,Lookup!$B$2), t2.1, 35,0)</f>
        <v>33.294730746959999</v>
      </c>
      <c r="Q34" s="23">
        <f>VLOOKUP(CONCATENATE($A34,Lookup!$B$2), t2.1, 36,0)</f>
        <v>38.562664329535401</v>
      </c>
      <c r="R34" s="23">
        <f>VLOOKUP(CONCATENATE($A34,Lookup!$B$2), t2.1, 37,0)</f>
        <v>40.9131337088645</v>
      </c>
      <c r="S34" s="23">
        <f>VLOOKUP(CONCATENATE($A34,Lookup!$B$2), t2.1, 38,0)</f>
        <v>42.489527229204</v>
      </c>
      <c r="T34" s="23">
        <f>VLOOKUP(CONCATENATE($A34,Lookup!$B$2), t2.1, 39,0)</f>
        <v>42.071197411003197</v>
      </c>
      <c r="U34" s="23">
        <f>VLOOKUP(CONCATENATE($A34,Lookup!$B$2), t2.1, 40,0)</f>
        <v>36.806173938854201</v>
      </c>
      <c r="V34" s="23">
        <f>VLOOKUP(CONCATENATE($A34,Lookup!$B$2), t2.1, 41,0)</f>
        <v>31.760166221430602</v>
      </c>
    </row>
    <row r="35" spans="1:22" s="5" customFormat="1" ht="12.75" x14ac:dyDescent="0.2">
      <c r="A35" s="5" t="s">
        <v>45</v>
      </c>
      <c r="B35" s="5" t="s">
        <v>15</v>
      </c>
      <c r="C35" s="23">
        <f>VLOOKUP(CONCATENATE($A35,Lookup!$B$2), t2.1, 22,0)</f>
        <v>36.719122556032403</v>
      </c>
      <c r="D35" s="23">
        <f>VLOOKUP(CONCATENATE($A35,Lookup!$B$2), t2.1, 23,0)</f>
        <v>29.945767507663199</v>
      </c>
      <c r="E35" s="23">
        <f>VLOOKUP(CONCATENATE($A35,Lookup!$B$2), t2.1, 24,0)</f>
        <v>38.717339667458397</v>
      </c>
      <c r="F35" s="23">
        <f>VLOOKUP(CONCATENATE($A35,Lookup!$B$2), t2.1, 25,0)</f>
        <v>31.3022700119474</v>
      </c>
      <c r="G35" s="23">
        <f>VLOOKUP(CONCATENATE($A35,Lookup!$B$2), t2.1, 26,0)</f>
        <v>34.549408069582</v>
      </c>
      <c r="H35" s="23">
        <f>VLOOKUP(CONCATENATE($A35,Lookup!$B$2), t2.1, 27,0)</f>
        <v>37.876960193003598</v>
      </c>
      <c r="I35" s="23">
        <f>VLOOKUP(CONCATENATE($A35,Lookup!$B$2), t2.1, 28,0)</f>
        <v>35.108669691903501</v>
      </c>
      <c r="J35" s="23">
        <f>VLOOKUP(CONCATENATE($A35,Lookup!$B$2), t2.1, 29,0)</f>
        <v>33.452807646356</v>
      </c>
      <c r="K35" s="23">
        <f>VLOOKUP(CONCATENATE($A35,Lookup!$B$2), t2.1, 30,0)</f>
        <v>43.080625752105803</v>
      </c>
      <c r="L35" s="23">
        <f>VLOOKUP(CONCATENATE($A35,Lookup!$B$2), t2.1, 31,0)</f>
        <v>34.7171643602816</v>
      </c>
      <c r="M35" s="23">
        <f>VLOOKUP(CONCATENATE($A35,Lookup!$B$2), t2.1, 32,0)</f>
        <v>37.335285505124403</v>
      </c>
      <c r="N35" s="23">
        <f>VLOOKUP(CONCATENATE($A35,Lookup!$B$2), t2.1, 33,0)</f>
        <v>30.554876558298702</v>
      </c>
      <c r="O35" s="23">
        <f>VLOOKUP(CONCATENATE($A35,Lookup!$B$2), t2.1, 34,0)</f>
        <v>34.534534534534501</v>
      </c>
      <c r="P35" s="23">
        <f>VLOOKUP(CONCATENATE($A35,Lookup!$B$2), t2.1, 35,0)</f>
        <v>29.063786008230402</v>
      </c>
      <c r="Q35" s="23">
        <f>VLOOKUP(CONCATENATE($A35,Lookup!$B$2), t2.1, 36,0)</f>
        <v>24.312896405919599</v>
      </c>
      <c r="R35" s="23">
        <f>VLOOKUP(CONCATENATE($A35,Lookup!$B$2), t2.1, 37,0)</f>
        <v>30.9278350515463</v>
      </c>
      <c r="S35" s="23">
        <f>VLOOKUP(CONCATENATE($A35,Lookup!$B$2), t2.1, 38,0)</f>
        <v>28.563656147986901</v>
      </c>
      <c r="T35" s="23">
        <f>VLOOKUP(CONCATENATE($A35,Lookup!$B$2), t2.1, 39,0)</f>
        <v>22.727272727272702</v>
      </c>
      <c r="U35" s="23">
        <f>VLOOKUP(CONCATENATE($A35,Lookup!$B$2), t2.1, 40,0)</f>
        <v>27.216383724063501</v>
      </c>
      <c r="V35" s="23">
        <f>VLOOKUP(CONCATENATE($A35,Lookup!$B$2), t2.1, 41,0)</f>
        <v>17.515494475882502</v>
      </c>
    </row>
    <row r="36" spans="1:22" s="5" customFormat="1" ht="12.75" x14ac:dyDescent="0.2">
      <c r="A36" s="5" t="s">
        <v>46</v>
      </c>
      <c r="B36" s="5" t="s">
        <v>16</v>
      </c>
      <c r="C36" s="23">
        <f>VLOOKUP(CONCATENATE($A36,Lookup!$B$2), t2.1, 22,0)</f>
        <v>52.772541116817202</v>
      </c>
      <c r="D36" s="23">
        <f>VLOOKUP(CONCATENATE($A36,Lookup!$B$2), t2.1, 23,0)</f>
        <v>51.753851735710597</v>
      </c>
      <c r="E36" s="23">
        <f>VLOOKUP(CONCATENATE($A36,Lookup!$B$2), t2.1, 24,0)</f>
        <v>50.513532717524697</v>
      </c>
      <c r="F36" s="23">
        <f>VLOOKUP(CONCATENATE($A36,Lookup!$B$2), t2.1, 25,0)</f>
        <v>60.531223872917799</v>
      </c>
      <c r="G36" s="23">
        <f>VLOOKUP(CONCATENATE($A36,Lookup!$B$2), t2.1, 26,0)</f>
        <v>59.809440761211</v>
      </c>
      <c r="H36" s="23">
        <f>VLOOKUP(CONCATENATE($A36,Lookup!$B$2), t2.1, 27,0)</f>
        <v>59.7410580506358</v>
      </c>
      <c r="I36" s="23">
        <f>VLOOKUP(CONCATENATE($A36,Lookup!$B$2), t2.1, 28,0)</f>
        <v>58.957003307437802</v>
      </c>
      <c r="J36" s="23">
        <f>VLOOKUP(CONCATENATE($A36,Lookup!$B$2), t2.1, 29,0)</f>
        <v>60.047190867929302</v>
      </c>
      <c r="K36" s="23">
        <f>VLOOKUP(CONCATENATE($A36,Lookup!$B$2), t2.1, 30,0)</f>
        <v>56.9682810674813</v>
      </c>
      <c r="L36" s="23">
        <f>VLOOKUP(CONCATENATE($A36,Lookup!$B$2), t2.1, 31,0)</f>
        <v>55.924688259846299</v>
      </c>
      <c r="M36" s="23">
        <f>VLOOKUP(CONCATENATE($A36,Lookup!$B$2), t2.1, 32,0)</f>
        <v>58.923244720692701</v>
      </c>
      <c r="N36" s="23">
        <f>VLOOKUP(CONCATENATE($A36,Lookup!$B$2), t2.1, 33,0)</f>
        <v>56.1231241563666</v>
      </c>
      <c r="O36" s="23">
        <f>VLOOKUP(CONCATENATE($A36,Lookup!$B$2), t2.1, 34,0)</f>
        <v>55.285573148914501</v>
      </c>
      <c r="P36" s="23">
        <f>VLOOKUP(CONCATENATE($A36,Lookup!$B$2), t2.1, 35,0)</f>
        <v>52.164826921015901</v>
      </c>
      <c r="Q36" s="23">
        <f>VLOOKUP(CONCATENATE($A36,Lookup!$B$2), t2.1, 36,0)</f>
        <v>50.597926469200303</v>
      </c>
      <c r="R36" s="23">
        <f>VLOOKUP(CONCATENATE($A36,Lookup!$B$2), t2.1, 37,0)</f>
        <v>48.947553297846397</v>
      </c>
      <c r="S36" s="23">
        <f>VLOOKUP(CONCATENATE($A36,Lookup!$B$2), t2.1, 38,0)</f>
        <v>45.654617603640403</v>
      </c>
      <c r="T36" s="23">
        <f>VLOOKUP(CONCATENATE($A36,Lookup!$B$2), t2.1, 39,0)</f>
        <v>48.2927954203236</v>
      </c>
      <c r="U36" s="23">
        <f>VLOOKUP(CONCATENATE($A36,Lookup!$B$2), t2.1, 40,0)</f>
        <v>45.411199011456802</v>
      </c>
      <c r="V36" s="23">
        <f>VLOOKUP(CONCATENATE($A36,Lookup!$B$2), t2.1, 41,0)</f>
        <v>43.168173209944499</v>
      </c>
    </row>
    <row r="37" spans="1:22" s="5" customFormat="1" ht="12.75" x14ac:dyDescent="0.2">
      <c r="A37" s="5" t="s">
        <v>47</v>
      </c>
      <c r="B37" s="5" t="s">
        <v>17</v>
      </c>
      <c r="C37" s="23">
        <f>VLOOKUP(CONCATENATE($A37,Lookup!$B$2), t2.1, 22,0)</f>
        <v>39.1942194000437</v>
      </c>
      <c r="D37" s="23">
        <f>VLOOKUP(CONCATENATE($A37,Lookup!$B$2), t2.1, 23,0)</f>
        <v>39.491004826678299</v>
      </c>
      <c r="E37" s="23">
        <f>VLOOKUP(CONCATENATE($A37,Lookup!$B$2), t2.1, 24,0)</f>
        <v>53.465346534653399</v>
      </c>
      <c r="F37" s="23">
        <f>VLOOKUP(CONCATENATE($A37,Lookup!$B$2), t2.1, 25,0)</f>
        <v>48.635563380281603</v>
      </c>
      <c r="G37" s="23">
        <f>VLOOKUP(CONCATENATE($A37,Lookup!$B$2), t2.1, 26,0)</f>
        <v>46.051167964404897</v>
      </c>
      <c r="H37" s="23">
        <f>VLOOKUP(CONCATENATE($A37,Lookup!$B$2), t2.1, 27,0)</f>
        <v>41.202672605790603</v>
      </c>
      <c r="I37" s="23">
        <f>VLOOKUP(CONCATENATE($A37,Lookup!$B$2), t2.1, 28,0)</f>
        <v>41.007354579897402</v>
      </c>
      <c r="J37" s="23">
        <f>VLOOKUP(CONCATENATE($A37,Lookup!$B$2), t2.1, 29,0)</f>
        <v>46.167637830569198</v>
      </c>
      <c r="K37" s="23">
        <f>VLOOKUP(CONCATENATE($A37,Lookup!$B$2), t2.1, 30,0)</f>
        <v>45.609257998638498</v>
      </c>
      <c r="L37" s="23">
        <f>VLOOKUP(CONCATENATE($A37,Lookup!$B$2), t2.1, 31,0)</f>
        <v>45.716924497806502</v>
      </c>
      <c r="M37" s="23">
        <f>VLOOKUP(CONCATENATE($A37,Lookup!$B$2), t2.1, 32,0)</f>
        <v>41.2297426120114</v>
      </c>
      <c r="N37" s="23">
        <f>VLOOKUP(CONCATENATE($A37,Lookup!$B$2), t2.1, 33,0)</f>
        <v>44.750430292598899</v>
      </c>
      <c r="O37" s="23">
        <f>VLOOKUP(CONCATENATE($A37,Lookup!$B$2), t2.1, 34,0)</f>
        <v>46.407185628742504</v>
      </c>
      <c r="P37" s="23">
        <f>VLOOKUP(CONCATENATE($A37,Lookup!$B$2), t2.1, 35,0)</f>
        <v>38.100076200152401</v>
      </c>
      <c r="Q37" s="23">
        <f>VLOOKUP(CONCATENATE($A37,Lookup!$B$2), t2.1, 36,0)</f>
        <v>41.829046505585801</v>
      </c>
      <c r="R37" s="23">
        <f>VLOOKUP(CONCATENATE($A37,Lookup!$B$2), t2.1, 37,0)</f>
        <v>42.5085279454211</v>
      </c>
      <c r="S37" s="23">
        <f>VLOOKUP(CONCATENATE($A37,Lookup!$B$2), t2.1, 38,0)</f>
        <v>33.082302313071501</v>
      </c>
      <c r="T37" s="23">
        <f>VLOOKUP(CONCATENATE($A37,Lookup!$B$2), t2.1, 39,0)</f>
        <v>42.158968850698102</v>
      </c>
      <c r="U37" s="23">
        <f>VLOOKUP(CONCATENATE($A37,Lookup!$B$2), t2.1, 40,0)</f>
        <v>32.4236692785733</v>
      </c>
      <c r="V37" s="23">
        <f>VLOOKUP(CONCATENATE($A37,Lookup!$B$2), t2.1, 41,0)</f>
        <v>35.936233450418797</v>
      </c>
    </row>
    <row r="38" spans="1:22" s="5" customFormat="1" ht="12.75" x14ac:dyDescent="0.2">
      <c r="A38" s="5" t="s">
        <v>3</v>
      </c>
      <c r="B38" s="6" t="s">
        <v>3</v>
      </c>
      <c r="C38" s="24">
        <f>VLOOKUP(CONCATENATE($A38,Lookup!$B$2), t2.1, 22,0)</f>
        <v>50.171858782472597</v>
      </c>
      <c r="D38" s="24">
        <f>VLOOKUP(CONCATENATE($A38,Lookup!$B$2), t2.1, 23,0)</f>
        <v>49.735132790391503</v>
      </c>
      <c r="E38" s="24">
        <f>VLOOKUP(CONCATENATE($A38,Lookup!$B$2), t2.1, 24,0)</f>
        <v>51.685353121830197</v>
      </c>
      <c r="F38" s="24">
        <f>VLOOKUP(CONCATENATE($A38,Lookup!$B$2), t2.1, 25,0)</f>
        <v>54.377346882889299</v>
      </c>
      <c r="G38" s="24">
        <f>VLOOKUP(CONCATENATE($A38,Lookup!$B$2), t2.1, 26,0)</f>
        <v>54.976745846331802</v>
      </c>
      <c r="H38" s="24">
        <f>VLOOKUP(CONCATENATE($A38,Lookup!$B$2), t2.1, 27,0)</f>
        <v>54.7243660367009</v>
      </c>
      <c r="I38" s="24">
        <f>VLOOKUP(CONCATENATE($A38,Lookup!$B$2), t2.1, 28,0)</f>
        <v>54.5163862862412</v>
      </c>
      <c r="J38" s="24">
        <f>VLOOKUP(CONCATENATE($A38,Lookup!$B$2), t2.1, 29,0)</f>
        <v>54.750880282521798</v>
      </c>
      <c r="K38" s="24">
        <f>VLOOKUP(CONCATENATE($A38,Lookup!$B$2), t2.1, 30,0)</f>
        <v>53.792081389061302</v>
      </c>
      <c r="L38" s="24">
        <f>VLOOKUP(CONCATENATE($A38,Lookup!$B$2), t2.1, 31,0)</f>
        <v>53.321577131744</v>
      </c>
      <c r="M38" s="24">
        <f>VLOOKUP(CONCATENATE($A38,Lookup!$B$2), t2.1, 32,0)</f>
        <v>53.873406980919199</v>
      </c>
      <c r="N38" s="24">
        <f>VLOOKUP(CONCATENATE($A38,Lookup!$B$2), t2.1, 33,0)</f>
        <v>53.2748636205664</v>
      </c>
      <c r="O38" s="24">
        <f>VLOOKUP(CONCATENATE($A38,Lookup!$B$2), t2.1, 34,0)</f>
        <v>52.568449522764197</v>
      </c>
      <c r="P38" s="24">
        <f>VLOOKUP(CONCATENATE($A38,Lookup!$B$2), t2.1, 35,0)</f>
        <v>51.112202390032003</v>
      </c>
      <c r="Q38" s="24">
        <f>VLOOKUP(CONCATENATE($A38,Lookup!$B$2), t2.1, 36,0)</f>
        <v>49.892486275841001</v>
      </c>
      <c r="R38" s="24">
        <f>VLOOKUP(CONCATENATE($A38,Lookup!$B$2), t2.1, 37,0)</f>
        <v>47.976899134900997</v>
      </c>
      <c r="S38" s="24">
        <f>VLOOKUP(CONCATENATE($A38,Lookup!$B$2), t2.1, 38,0)</f>
        <v>45.643879314689499</v>
      </c>
      <c r="T38" s="24">
        <f>VLOOKUP(CONCATENATE($A38,Lookup!$B$2), t2.1, 39,0)</f>
        <v>46.975306142803099</v>
      </c>
      <c r="U38" s="24">
        <f>VLOOKUP(CONCATENATE($A38,Lookup!$B$2), t2.1, 40,0)</f>
        <v>44.086361181148199</v>
      </c>
      <c r="V38" s="24">
        <f>VLOOKUP(CONCATENATE($A38,Lookup!$B$2), t2.1, 41,0)</f>
        <v>43.713912987522001</v>
      </c>
    </row>
    <row r="39" spans="1:22" s="5" customFormat="1" ht="12.75" x14ac:dyDescent="0.2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 spans="1:22" s="5" customFormat="1" ht="12.75" x14ac:dyDescent="0.2">
      <c r="B40" s="6" t="s">
        <v>32</v>
      </c>
      <c r="C40" s="6" t="s">
        <v>2</v>
      </c>
    </row>
    <row r="41" spans="1:22" s="5" customFormat="1" ht="12.75" x14ac:dyDescent="0.2">
      <c r="C41" s="25" t="s">
        <v>104</v>
      </c>
      <c r="D41" s="25" t="s">
        <v>105</v>
      </c>
      <c r="E41" s="25" t="s">
        <v>106</v>
      </c>
      <c r="F41" s="25" t="s">
        <v>107</v>
      </c>
      <c r="G41" s="25" t="s">
        <v>108</v>
      </c>
      <c r="H41" s="25" t="s">
        <v>109</v>
      </c>
      <c r="I41" s="25" t="s">
        <v>110</v>
      </c>
      <c r="J41" s="25" t="s">
        <v>111</v>
      </c>
      <c r="K41" s="25" t="s">
        <v>112</v>
      </c>
      <c r="L41" s="25" t="s">
        <v>113</v>
      </c>
      <c r="M41" s="25" t="s">
        <v>114</v>
      </c>
      <c r="N41" s="25" t="s">
        <v>115</v>
      </c>
      <c r="O41" s="25" t="s">
        <v>116</v>
      </c>
      <c r="P41" s="25" t="s">
        <v>117</v>
      </c>
      <c r="Q41" s="25" t="s">
        <v>118</v>
      </c>
      <c r="R41" s="25" t="s">
        <v>119</v>
      </c>
      <c r="S41" s="25" t="s">
        <v>120</v>
      </c>
      <c r="T41" s="25" t="s">
        <v>121</v>
      </c>
      <c r="U41" s="25" t="s">
        <v>122</v>
      </c>
      <c r="V41" s="25" t="s">
        <v>469</v>
      </c>
    </row>
    <row r="42" spans="1:22" s="5" customFormat="1" ht="12.75" x14ac:dyDescent="0.2">
      <c r="A42" s="5" t="s">
        <v>34</v>
      </c>
      <c r="B42" s="5" t="s">
        <v>4</v>
      </c>
      <c r="C42" s="23">
        <f t="shared" ref="C42:C56" si="0">C6/VLOOKUP(CONCATENATE($A42,"All live births"),t2.1, 2,0)*100</f>
        <v>100</v>
      </c>
      <c r="D42" s="23">
        <f t="shared" ref="D42:D56" si="1">D6/VLOOKUP(CONCATENATE($A42,"All live births"),t2.1, 3,0)*100</f>
        <v>100</v>
      </c>
      <c r="E42" s="23">
        <f t="shared" ref="E42:E56" si="2">E6/VLOOKUP(CONCATENATE($A42,"All live births"),t2.1, 4,0)*100</f>
        <v>100</v>
      </c>
      <c r="F42" s="23">
        <f t="shared" ref="F42:F56" si="3">F6/VLOOKUP(CONCATENATE($A42,"All live births"),t2.1, 5,0)*100</f>
        <v>100</v>
      </c>
      <c r="G42" s="23">
        <f t="shared" ref="G42:G56" si="4">G6/VLOOKUP(CONCATENATE($A42,"All live births"),t2.1, 6,0)*100</f>
        <v>100</v>
      </c>
      <c r="H42" s="23">
        <f t="shared" ref="H42:H56" si="5">H6/VLOOKUP(CONCATENATE($A42,"All live births"),t2.1, 7,0)*100</f>
        <v>100</v>
      </c>
      <c r="I42" s="23">
        <f t="shared" ref="I42:I56" si="6">I6/VLOOKUP(CONCATENATE($A42,"All live births"),t2.1, 8,0)*100</f>
        <v>100</v>
      </c>
      <c r="J42" s="23">
        <f t="shared" ref="J42:J56" si="7">J6/VLOOKUP(CONCATENATE($A42,"All live births"),t2.1, 9,0)*100</f>
        <v>100</v>
      </c>
      <c r="K42" s="23">
        <f t="shared" ref="K42:K56" si="8">K6/VLOOKUP(CONCATENATE($A42,"All live births"),t2.1, 10,0)*100</f>
        <v>100</v>
      </c>
      <c r="L42" s="23">
        <f t="shared" ref="L42:L56" si="9">L6/VLOOKUP(CONCATENATE($A42,"All live births"),t2.1, 11,0)*100</f>
        <v>100</v>
      </c>
      <c r="M42" s="23">
        <f t="shared" ref="M42:M56" si="10">M6/VLOOKUP(CONCATENATE($A42,"All live births"),t2.1, 12,0)*100</f>
        <v>100</v>
      </c>
      <c r="N42" s="23">
        <f t="shared" ref="N42:N56" si="11">N6/VLOOKUP(CONCATENATE($A42,"All live births"),t2.1, 13,0)*100</f>
        <v>100</v>
      </c>
      <c r="O42" s="23">
        <f t="shared" ref="O42:O56" si="12">O6/VLOOKUP(CONCATENATE($A42,"All live births"),t2.1, 14,0)*100</f>
        <v>100</v>
      </c>
      <c r="P42" s="23">
        <f t="shared" ref="P42:P56" si="13">P6/VLOOKUP(CONCATENATE($A42,"All live births"),t2.1, 15,0)*100</f>
        <v>100</v>
      </c>
      <c r="Q42" s="23">
        <f t="shared" ref="Q42:Q56" si="14">Q6/VLOOKUP(CONCATENATE($A42,"All live births"),t2.1, 16,0)*100</f>
        <v>100</v>
      </c>
      <c r="R42" s="23">
        <f t="shared" ref="R42:R56" si="15">R6/VLOOKUP(CONCATENATE($A42,"All live births"),t2.1, 17,0)*100</f>
        <v>100</v>
      </c>
      <c r="S42" s="23">
        <f t="shared" ref="S42:S56" si="16">S6/VLOOKUP(CONCATENATE($A42,"All live births"),t2.1, 18,0)*100</f>
        <v>100</v>
      </c>
      <c r="T42" s="23">
        <f t="shared" ref="T42:T56" si="17">T6/VLOOKUP(CONCATENATE($A42,"All live births"),t2.1, 19,0)*100</f>
        <v>100</v>
      </c>
      <c r="U42" s="23">
        <f t="shared" ref="U42:U56" si="18">U6/VLOOKUP(CONCATENATE($A42,"All live births"),t2.1, 20,0)*100</f>
        <v>100</v>
      </c>
      <c r="V42" s="23">
        <f t="shared" ref="V42:V56" si="19">V6/VLOOKUP(CONCATENATE($A42,"All live births"),t2.1, 21,0)*100</f>
        <v>100</v>
      </c>
    </row>
    <row r="43" spans="1:22" s="5" customFormat="1" ht="12.75" x14ac:dyDescent="0.2">
      <c r="A43" s="5" t="s">
        <v>35</v>
      </c>
      <c r="B43" s="5" t="s">
        <v>5</v>
      </c>
      <c r="C43" s="23">
        <f t="shared" si="0"/>
        <v>100</v>
      </c>
      <c r="D43" s="23">
        <f t="shared" si="1"/>
        <v>100</v>
      </c>
      <c r="E43" s="23">
        <f t="shared" si="2"/>
        <v>100</v>
      </c>
      <c r="F43" s="23">
        <f t="shared" si="3"/>
        <v>100</v>
      </c>
      <c r="G43" s="23">
        <f t="shared" si="4"/>
        <v>100</v>
      </c>
      <c r="H43" s="23">
        <f t="shared" si="5"/>
        <v>100</v>
      </c>
      <c r="I43" s="23">
        <f t="shared" si="6"/>
        <v>100</v>
      </c>
      <c r="J43" s="23">
        <f t="shared" si="7"/>
        <v>100</v>
      </c>
      <c r="K43" s="23">
        <f t="shared" si="8"/>
        <v>100</v>
      </c>
      <c r="L43" s="23">
        <f t="shared" si="9"/>
        <v>100</v>
      </c>
      <c r="M43" s="23">
        <f t="shared" si="10"/>
        <v>100</v>
      </c>
      <c r="N43" s="23">
        <f t="shared" si="11"/>
        <v>100</v>
      </c>
      <c r="O43" s="23">
        <f t="shared" si="12"/>
        <v>100</v>
      </c>
      <c r="P43" s="23">
        <f t="shared" si="13"/>
        <v>100</v>
      </c>
      <c r="Q43" s="23">
        <f t="shared" si="14"/>
        <v>100</v>
      </c>
      <c r="R43" s="23">
        <f t="shared" si="15"/>
        <v>100</v>
      </c>
      <c r="S43" s="23">
        <f t="shared" si="16"/>
        <v>100</v>
      </c>
      <c r="T43" s="23">
        <f t="shared" si="17"/>
        <v>100</v>
      </c>
      <c r="U43" s="23">
        <f t="shared" si="18"/>
        <v>100</v>
      </c>
      <c r="V43" s="23">
        <f t="shared" si="19"/>
        <v>100</v>
      </c>
    </row>
    <row r="44" spans="1:22" s="5" customFormat="1" ht="12.75" x14ac:dyDescent="0.2">
      <c r="A44" s="5" t="s">
        <v>36</v>
      </c>
      <c r="B44" s="5" t="s">
        <v>6</v>
      </c>
      <c r="C44" s="23">
        <f t="shared" si="0"/>
        <v>100</v>
      </c>
      <c r="D44" s="23">
        <f t="shared" si="1"/>
        <v>100</v>
      </c>
      <c r="E44" s="23">
        <f t="shared" si="2"/>
        <v>100</v>
      </c>
      <c r="F44" s="23">
        <f t="shared" si="3"/>
        <v>100</v>
      </c>
      <c r="G44" s="23">
        <f t="shared" si="4"/>
        <v>100</v>
      </c>
      <c r="H44" s="23">
        <f t="shared" si="5"/>
        <v>100</v>
      </c>
      <c r="I44" s="23">
        <f t="shared" si="6"/>
        <v>100</v>
      </c>
      <c r="J44" s="23">
        <f t="shared" si="7"/>
        <v>100</v>
      </c>
      <c r="K44" s="23">
        <f t="shared" si="8"/>
        <v>100</v>
      </c>
      <c r="L44" s="23">
        <f t="shared" si="9"/>
        <v>100</v>
      </c>
      <c r="M44" s="23">
        <f t="shared" si="10"/>
        <v>100</v>
      </c>
      <c r="N44" s="23">
        <f t="shared" si="11"/>
        <v>100</v>
      </c>
      <c r="O44" s="23">
        <f t="shared" si="12"/>
        <v>100</v>
      </c>
      <c r="P44" s="23">
        <f t="shared" si="13"/>
        <v>100</v>
      </c>
      <c r="Q44" s="23">
        <f t="shared" si="14"/>
        <v>100</v>
      </c>
      <c r="R44" s="23">
        <f t="shared" si="15"/>
        <v>100</v>
      </c>
      <c r="S44" s="23">
        <f t="shared" si="16"/>
        <v>100</v>
      </c>
      <c r="T44" s="23">
        <f t="shared" si="17"/>
        <v>100</v>
      </c>
      <c r="U44" s="23">
        <f t="shared" si="18"/>
        <v>100</v>
      </c>
      <c r="V44" s="23">
        <f t="shared" si="19"/>
        <v>100</v>
      </c>
    </row>
    <row r="45" spans="1:22" s="5" customFormat="1" ht="12.75" x14ac:dyDescent="0.2">
      <c r="A45" s="5" t="s">
        <v>37</v>
      </c>
      <c r="B45" s="5" t="s">
        <v>7</v>
      </c>
      <c r="C45" s="23">
        <f t="shared" si="0"/>
        <v>100</v>
      </c>
      <c r="D45" s="23">
        <f t="shared" si="1"/>
        <v>100</v>
      </c>
      <c r="E45" s="23">
        <f t="shared" si="2"/>
        <v>100</v>
      </c>
      <c r="F45" s="23">
        <f t="shared" si="3"/>
        <v>100</v>
      </c>
      <c r="G45" s="23">
        <f t="shared" si="4"/>
        <v>100</v>
      </c>
      <c r="H45" s="23">
        <f t="shared" si="5"/>
        <v>100</v>
      </c>
      <c r="I45" s="23">
        <f t="shared" si="6"/>
        <v>100</v>
      </c>
      <c r="J45" s="23">
        <f t="shared" si="7"/>
        <v>100</v>
      </c>
      <c r="K45" s="23">
        <f t="shared" si="8"/>
        <v>100</v>
      </c>
      <c r="L45" s="23">
        <f t="shared" si="9"/>
        <v>100</v>
      </c>
      <c r="M45" s="23">
        <f t="shared" si="10"/>
        <v>100</v>
      </c>
      <c r="N45" s="23">
        <f t="shared" si="11"/>
        <v>100</v>
      </c>
      <c r="O45" s="23">
        <f t="shared" si="12"/>
        <v>100</v>
      </c>
      <c r="P45" s="23">
        <f t="shared" si="13"/>
        <v>100</v>
      </c>
      <c r="Q45" s="23">
        <f t="shared" si="14"/>
        <v>100</v>
      </c>
      <c r="R45" s="23">
        <f t="shared" si="15"/>
        <v>100</v>
      </c>
      <c r="S45" s="23">
        <f t="shared" si="16"/>
        <v>100</v>
      </c>
      <c r="T45" s="23">
        <f t="shared" si="17"/>
        <v>100</v>
      </c>
      <c r="U45" s="23">
        <f t="shared" si="18"/>
        <v>100</v>
      </c>
      <c r="V45" s="23">
        <f t="shared" si="19"/>
        <v>100</v>
      </c>
    </row>
    <row r="46" spans="1:22" s="5" customFormat="1" ht="12.75" x14ac:dyDescent="0.2">
      <c r="A46" s="5" t="s">
        <v>38</v>
      </c>
      <c r="B46" s="5" t="s">
        <v>8</v>
      </c>
      <c r="C46" s="23">
        <f t="shared" si="0"/>
        <v>100</v>
      </c>
      <c r="D46" s="23">
        <f t="shared" si="1"/>
        <v>100</v>
      </c>
      <c r="E46" s="23">
        <f t="shared" si="2"/>
        <v>100</v>
      </c>
      <c r="F46" s="23">
        <f t="shared" si="3"/>
        <v>100</v>
      </c>
      <c r="G46" s="23">
        <f t="shared" si="4"/>
        <v>100</v>
      </c>
      <c r="H46" s="23">
        <f t="shared" si="5"/>
        <v>100</v>
      </c>
      <c r="I46" s="23">
        <f t="shared" si="6"/>
        <v>100</v>
      </c>
      <c r="J46" s="23">
        <f t="shared" si="7"/>
        <v>100</v>
      </c>
      <c r="K46" s="23">
        <f t="shared" si="8"/>
        <v>100</v>
      </c>
      <c r="L46" s="23">
        <f t="shared" si="9"/>
        <v>100</v>
      </c>
      <c r="M46" s="23">
        <f t="shared" si="10"/>
        <v>100</v>
      </c>
      <c r="N46" s="23">
        <f t="shared" si="11"/>
        <v>100</v>
      </c>
      <c r="O46" s="23">
        <f t="shared" si="12"/>
        <v>100</v>
      </c>
      <c r="P46" s="23">
        <f t="shared" si="13"/>
        <v>100</v>
      </c>
      <c r="Q46" s="23">
        <f t="shared" si="14"/>
        <v>100</v>
      </c>
      <c r="R46" s="23">
        <f t="shared" si="15"/>
        <v>100</v>
      </c>
      <c r="S46" s="23">
        <f t="shared" si="16"/>
        <v>100</v>
      </c>
      <c r="T46" s="23">
        <f t="shared" si="17"/>
        <v>100</v>
      </c>
      <c r="U46" s="23">
        <f t="shared" si="18"/>
        <v>100</v>
      </c>
      <c r="V46" s="23">
        <f t="shared" si="19"/>
        <v>100</v>
      </c>
    </row>
    <row r="47" spans="1:22" s="5" customFormat="1" ht="12.75" x14ac:dyDescent="0.2">
      <c r="A47" s="5" t="s">
        <v>39</v>
      </c>
      <c r="B47" s="5" t="s">
        <v>9</v>
      </c>
      <c r="C47" s="23">
        <f t="shared" si="0"/>
        <v>100</v>
      </c>
      <c r="D47" s="23">
        <f t="shared" si="1"/>
        <v>100</v>
      </c>
      <c r="E47" s="23">
        <f t="shared" si="2"/>
        <v>100</v>
      </c>
      <c r="F47" s="23">
        <f t="shared" si="3"/>
        <v>100</v>
      </c>
      <c r="G47" s="23">
        <f t="shared" si="4"/>
        <v>100</v>
      </c>
      <c r="H47" s="23">
        <f t="shared" si="5"/>
        <v>100</v>
      </c>
      <c r="I47" s="23">
        <f t="shared" si="6"/>
        <v>100</v>
      </c>
      <c r="J47" s="23">
        <f t="shared" si="7"/>
        <v>100</v>
      </c>
      <c r="K47" s="23">
        <f t="shared" si="8"/>
        <v>100</v>
      </c>
      <c r="L47" s="23">
        <f t="shared" si="9"/>
        <v>100</v>
      </c>
      <c r="M47" s="23">
        <f t="shared" si="10"/>
        <v>100</v>
      </c>
      <c r="N47" s="23">
        <f t="shared" si="11"/>
        <v>100</v>
      </c>
      <c r="O47" s="23">
        <f t="shared" si="12"/>
        <v>100</v>
      </c>
      <c r="P47" s="23">
        <f t="shared" si="13"/>
        <v>100</v>
      </c>
      <c r="Q47" s="23">
        <f t="shared" si="14"/>
        <v>100</v>
      </c>
      <c r="R47" s="23">
        <f t="shared" si="15"/>
        <v>100</v>
      </c>
      <c r="S47" s="23">
        <f t="shared" si="16"/>
        <v>100</v>
      </c>
      <c r="T47" s="23">
        <f t="shared" si="17"/>
        <v>100</v>
      </c>
      <c r="U47" s="23">
        <f t="shared" si="18"/>
        <v>100</v>
      </c>
      <c r="V47" s="23">
        <f t="shared" si="19"/>
        <v>100</v>
      </c>
    </row>
    <row r="48" spans="1:22" s="5" customFormat="1" ht="12.75" x14ac:dyDescent="0.2">
      <c r="A48" s="5" t="s">
        <v>40</v>
      </c>
      <c r="B48" s="5" t="s">
        <v>10</v>
      </c>
      <c r="C48" s="23">
        <f t="shared" si="0"/>
        <v>100</v>
      </c>
      <c r="D48" s="23">
        <f t="shared" si="1"/>
        <v>100</v>
      </c>
      <c r="E48" s="23">
        <f t="shared" si="2"/>
        <v>100</v>
      </c>
      <c r="F48" s="23">
        <f t="shared" si="3"/>
        <v>100</v>
      </c>
      <c r="G48" s="23">
        <f t="shared" si="4"/>
        <v>100</v>
      </c>
      <c r="H48" s="23">
        <f t="shared" si="5"/>
        <v>100</v>
      </c>
      <c r="I48" s="23">
        <f t="shared" si="6"/>
        <v>100</v>
      </c>
      <c r="J48" s="23">
        <f t="shared" si="7"/>
        <v>100</v>
      </c>
      <c r="K48" s="23">
        <f t="shared" si="8"/>
        <v>100</v>
      </c>
      <c r="L48" s="23">
        <f t="shared" si="9"/>
        <v>100</v>
      </c>
      <c r="M48" s="23">
        <f t="shared" si="10"/>
        <v>100</v>
      </c>
      <c r="N48" s="23">
        <f t="shared" si="11"/>
        <v>100</v>
      </c>
      <c r="O48" s="23">
        <f t="shared" si="12"/>
        <v>100</v>
      </c>
      <c r="P48" s="23">
        <f t="shared" si="13"/>
        <v>100</v>
      </c>
      <c r="Q48" s="23">
        <f t="shared" si="14"/>
        <v>100</v>
      </c>
      <c r="R48" s="23">
        <f t="shared" si="15"/>
        <v>100</v>
      </c>
      <c r="S48" s="23">
        <f t="shared" si="16"/>
        <v>100</v>
      </c>
      <c r="T48" s="23">
        <f t="shared" si="17"/>
        <v>100</v>
      </c>
      <c r="U48" s="23">
        <f t="shared" si="18"/>
        <v>100</v>
      </c>
      <c r="V48" s="23">
        <f t="shared" si="19"/>
        <v>100</v>
      </c>
    </row>
    <row r="49" spans="1:22" s="5" customFormat="1" ht="12.75" x14ac:dyDescent="0.2">
      <c r="A49" s="5" t="s">
        <v>41</v>
      </c>
      <c r="B49" s="5" t="s">
        <v>11</v>
      </c>
      <c r="C49" s="23">
        <f t="shared" si="0"/>
        <v>100</v>
      </c>
      <c r="D49" s="23">
        <f t="shared" si="1"/>
        <v>100</v>
      </c>
      <c r="E49" s="23">
        <f t="shared" si="2"/>
        <v>100</v>
      </c>
      <c r="F49" s="23">
        <f t="shared" si="3"/>
        <v>100</v>
      </c>
      <c r="G49" s="23">
        <f t="shared" si="4"/>
        <v>100</v>
      </c>
      <c r="H49" s="23">
        <f t="shared" si="5"/>
        <v>100</v>
      </c>
      <c r="I49" s="23">
        <f t="shared" si="6"/>
        <v>100</v>
      </c>
      <c r="J49" s="23">
        <f t="shared" si="7"/>
        <v>100</v>
      </c>
      <c r="K49" s="23">
        <f t="shared" si="8"/>
        <v>100</v>
      </c>
      <c r="L49" s="23">
        <f t="shared" si="9"/>
        <v>100</v>
      </c>
      <c r="M49" s="23">
        <f t="shared" si="10"/>
        <v>100</v>
      </c>
      <c r="N49" s="23">
        <f t="shared" si="11"/>
        <v>100</v>
      </c>
      <c r="O49" s="23">
        <f t="shared" si="12"/>
        <v>100</v>
      </c>
      <c r="P49" s="23">
        <f t="shared" si="13"/>
        <v>100</v>
      </c>
      <c r="Q49" s="23">
        <f t="shared" si="14"/>
        <v>100</v>
      </c>
      <c r="R49" s="23">
        <f t="shared" si="15"/>
        <v>100</v>
      </c>
      <c r="S49" s="23">
        <f t="shared" si="16"/>
        <v>100</v>
      </c>
      <c r="T49" s="23">
        <f t="shared" si="17"/>
        <v>100</v>
      </c>
      <c r="U49" s="23">
        <f t="shared" si="18"/>
        <v>100</v>
      </c>
      <c r="V49" s="23">
        <f t="shared" si="19"/>
        <v>100</v>
      </c>
    </row>
    <row r="50" spans="1:22" s="5" customFormat="1" ht="12.75" x14ac:dyDescent="0.2">
      <c r="A50" s="5" t="s">
        <v>42</v>
      </c>
      <c r="B50" s="5" t="s">
        <v>12</v>
      </c>
      <c r="C50" s="23">
        <f t="shared" si="0"/>
        <v>100</v>
      </c>
      <c r="D50" s="23">
        <f t="shared" si="1"/>
        <v>100</v>
      </c>
      <c r="E50" s="23">
        <f t="shared" si="2"/>
        <v>100</v>
      </c>
      <c r="F50" s="23">
        <f t="shared" si="3"/>
        <v>100</v>
      </c>
      <c r="G50" s="23">
        <f t="shared" si="4"/>
        <v>100</v>
      </c>
      <c r="H50" s="23">
        <f t="shared" si="5"/>
        <v>100</v>
      </c>
      <c r="I50" s="23">
        <f t="shared" si="6"/>
        <v>100</v>
      </c>
      <c r="J50" s="23">
        <f t="shared" si="7"/>
        <v>100</v>
      </c>
      <c r="K50" s="23">
        <f t="shared" si="8"/>
        <v>100</v>
      </c>
      <c r="L50" s="23">
        <f t="shared" si="9"/>
        <v>100</v>
      </c>
      <c r="M50" s="23">
        <f t="shared" si="10"/>
        <v>100</v>
      </c>
      <c r="N50" s="23">
        <f t="shared" si="11"/>
        <v>100</v>
      </c>
      <c r="O50" s="23">
        <f t="shared" si="12"/>
        <v>100</v>
      </c>
      <c r="P50" s="23">
        <f t="shared" si="13"/>
        <v>100</v>
      </c>
      <c r="Q50" s="23">
        <f t="shared" si="14"/>
        <v>100</v>
      </c>
      <c r="R50" s="23">
        <f t="shared" si="15"/>
        <v>100</v>
      </c>
      <c r="S50" s="23">
        <f t="shared" si="16"/>
        <v>100</v>
      </c>
      <c r="T50" s="23">
        <f t="shared" si="17"/>
        <v>100</v>
      </c>
      <c r="U50" s="23">
        <f t="shared" si="18"/>
        <v>100</v>
      </c>
      <c r="V50" s="23">
        <f t="shared" si="19"/>
        <v>100</v>
      </c>
    </row>
    <row r="51" spans="1:22" s="5" customFormat="1" ht="12.75" x14ac:dyDescent="0.2">
      <c r="A51" s="5" t="s">
        <v>43</v>
      </c>
      <c r="B51" s="5" t="s">
        <v>13</v>
      </c>
      <c r="C51" s="23">
        <f t="shared" si="0"/>
        <v>100</v>
      </c>
      <c r="D51" s="23">
        <f t="shared" si="1"/>
        <v>100</v>
      </c>
      <c r="E51" s="23">
        <f t="shared" si="2"/>
        <v>100</v>
      </c>
      <c r="F51" s="23">
        <f t="shared" si="3"/>
        <v>100</v>
      </c>
      <c r="G51" s="23">
        <f t="shared" si="4"/>
        <v>100</v>
      </c>
      <c r="H51" s="23">
        <f t="shared" si="5"/>
        <v>100</v>
      </c>
      <c r="I51" s="23">
        <f t="shared" si="6"/>
        <v>100</v>
      </c>
      <c r="J51" s="23">
        <f t="shared" si="7"/>
        <v>100</v>
      </c>
      <c r="K51" s="23">
        <f t="shared" si="8"/>
        <v>100</v>
      </c>
      <c r="L51" s="23">
        <f t="shared" si="9"/>
        <v>100</v>
      </c>
      <c r="M51" s="23">
        <f t="shared" si="10"/>
        <v>100</v>
      </c>
      <c r="N51" s="23">
        <f t="shared" si="11"/>
        <v>100</v>
      </c>
      <c r="O51" s="23">
        <f t="shared" si="12"/>
        <v>100</v>
      </c>
      <c r="P51" s="23">
        <f t="shared" si="13"/>
        <v>100</v>
      </c>
      <c r="Q51" s="23">
        <f t="shared" si="14"/>
        <v>100</v>
      </c>
      <c r="R51" s="23">
        <f t="shared" si="15"/>
        <v>100</v>
      </c>
      <c r="S51" s="23">
        <f t="shared" si="16"/>
        <v>100</v>
      </c>
      <c r="T51" s="23">
        <f t="shared" si="17"/>
        <v>100</v>
      </c>
      <c r="U51" s="23">
        <f t="shared" si="18"/>
        <v>100</v>
      </c>
      <c r="V51" s="23">
        <f t="shared" si="19"/>
        <v>100</v>
      </c>
    </row>
    <row r="52" spans="1:22" s="5" customFormat="1" ht="12.75" x14ac:dyDescent="0.2">
      <c r="A52" s="5" t="s">
        <v>44</v>
      </c>
      <c r="B52" s="5" t="s">
        <v>14</v>
      </c>
      <c r="C52" s="23">
        <f t="shared" si="0"/>
        <v>100</v>
      </c>
      <c r="D52" s="23">
        <f t="shared" si="1"/>
        <v>100</v>
      </c>
      <c r="E52" s="23">
        <f t="shared" si="2"/>
        <v>100</v>
      </c>
      <c r="F52" s="23">
        <f t="shared" si="3"/>
        <v>100</v>
      </c>
      <c r="G52" s="23">
        <f t="shared" si="4"/>
        <v>100</v>
      </c>
      <c r="H52" s="23">
        <f t="shared" si="5"/>
        <v>100</v>
      </c>
      <c r="I52" s="23">
        <f t="shared" si="6"/>
        <v>100</v>
      </c>
      <c r="J52" s="23">
        <f t="shared" si="7"/>
        <v>100</v>
      </c>
      <c r="K52" s="23">
        <f t="shared" si="8"/>
        <v>100</v>
      </c>
      <c r="L52" s="23">
        <f t="shared" si="9"/>
        <v>100</v>
      </c>
      <c r="M52" s="23">
        <f t="shared" si="10"/>
        <v>100</v>
      </c>
      <c r="N52" s="23">
        <f t="shared" si="11"/>
        <v>100</v>
      </c>
      <c r="O52" s="23">
        <f t="shared" si="12"/>
        <v>100</v>
      </c>
      <c r="P52" s="23">
        <f t="shared" si="13"/>
        <v>100</v>
      </c>
      <c r="Q52" s="23">
        <f t="shared" si="14"/>
        <v>100</v>
      </c>
      <c r="R52" s="23">
        <f t="shared" si="15"/>
        <v>100</v>
      </c>
      <c r="S52" s="23">
        <f t="shared" si="16"/>
        <v>100</v>
      </c>
      <c r="T52" s="23">
        <f t="shared" si="17"/>
        <v>100</v>
      </c>
      <c r="U52" s="23">
        <f t="shared" si="18"/>
        <v>100</v>
      </c>
      <c r="V52" s="23">
        <f t="shared" si="19"/>
        <v>100</v>
      </c>
    </row>
    <row r="53" spans="1:22" s="5" customFormat="1" ht="12.75" x14ac:dyDescent="0.2">
      <c r="A53" s="5" t="s">
        <v>45</v>
      </c>
      <c r="B53" s="5" t="s">
        <v>15</v>
      </c>
      <c r="C53" s="23">
        <f t="shared" si="0"/>
        <v>100</v>
      </c>
      <c r="D53" s="23">
        <f t="shared" si="1"/>
        <v>100</v>
      </c>
      <c r="E53" s="23">
        <f t="shared" si="2"/>
        <v>100</v>
      </c>
      <c r="F53" s="23">
        <f t="shared" si="3"/>
        <v>100</v>
      </c>
      <c r="G53" s="23">
        <f t="shared" si="4"/>
        <v>100</v>
      </c>
      <c r="H53" s="23">
        <f t="shared" si="5"/>
        <v>100</v>
      </c>
      <c r="I53" s="23">
        <f t="shared" si="6"/>
        <v>100</v>
      </c>
      <c r="J53" s="23">
        <f t="shared" si="7"/>
        <v>100</v>
      </c>
      <c r="K53" s="23">
        <f t="shared" si="8"/>
        <v>100</v>
      </c>
      <c r="L53" s="23">
        <f t="shared" si="9"/>
        <v>100</v>
      </c>
      <c r="M53" s="23">
        <f t="shared" si="10"/>
        <v>100</v>
      </c>
      <c r="N53" s="23">
        <f t="shared" si="11"/>
        <v>100</v>
      </c>
      <c r="O53" s="23">
        <f t="shared" si="12"/>
        <v>100</v>
      </c>
      <c r="P53" s="23">
        <f t="shared" si="13"/>
        <v>100</v>
      </c>
      <c r="Q53" s="23">
        <f t="shared" si="14"/>
        <v>100</v>
      </c>
      <c r="R53" s="23">
        <f t="shared" si="15"/>
        <v>100</v>
      </c>
      <c r="S53" s="23">
        <f t="shared" si="16"/>
        <v>100</v>
      </c>
      <c r="T53" s="23">
        <f t="shared" si="17"/>
        <v>100</v>
      </c>
      <c r="U53" s="23">
        <f t="shared" si="18"/>
        <v>100</v>
      </c>
      <c r="V53" s="23">
        <f t="shared" si="19"/>
        <v>100</v>
      </c>
    </row>
    <row r="54" spans="1:22" s="5" customFormat="1" ht="12.75" x14ac:dyDescent="0.2">
      <c r="A54" s="5" t="s">
        <v>46</v>
      </c>
      <c r="B54" s="5" t="s">
        <v>16</v>
      </c>
      <c r="C54" s="23">
        <f t="shared" si="0"/>
        <v>100</v>
      </c>
      <c r="D54" s="23">
        <f t="shared" si="1"/>
        <v>100</v>
      </c>
      <c r="E54" s="23">
        <f t="shared" si="2"/>
        <v>100</v>
      </c>
      <c r="F54" s="23">
        <f t="shared" si="3"/>
        <v>100</v>
      </c>
      <c r="G54" s="23">
        <f t="shared" si="4"/>
        <v>100</v>
      </c>
      <c r="H54" s="23">
        <f t="shared" si="5"/>
        <v>100</v>
      </c>
      <c r="I54" s="23">
        <f t="shared" si="6"/>
        <v>100</v>
      </c>
      <c r="J54" s="23">
        <f t="shared" si="7"/>
        <v>100</v>
      </c>
      <c r="K54" s="23">
        <f t="shared" si="8"/>
        <v>100</v>
      </c>
      <c r="L54" s="23">
        <f t="shared" si="9"/>
        <v>100</v>
      </c>
      <c r="M54" s="23">
        <f t="shared" si="10"/>
        <v>100</v>
      </c>
      <c r="N54" s="23">
        <f t="shared" si="11"/>
        <v>100</v>
      </c>
      <c r="O54" s="23">
        <f t="shared" si="12"/>
        <v>100</v>
      </c>
      <c r="P54" s="23">
        <f t="shared" si="13"/>
        <v>100</v>
      </c>
      <c r="Q54" s="23">
        <f t="shared" si="14"/>
        <v>100</v>
      </c>
      <c r="R54" s="23">
        <f t="shared" si="15"/>
        <v>100</v>
      </c>
      <c r="S54" s="23">
        <f t="shared" si="16"/>
        <v>100</v>
      </c>
      <c r="T54" s="23">
        <f t="shared" si="17"/>
        <v>100</v>
      </c>
      <c r="U54" s="23">
        <f t="shared" si="18"/>
        <v>100</v>
      </c>
      <c r="V54" s="23">
        <f t="shared" si="19"/>
        <v>100</v>
      </c>
    </row>
    <row r="55" spans="1:22" s="5" customFormat="1" ht="12.75" x14ac:dyDescent="0.2">
      <c r="A55" s="5" t="s">
        <v>47</v>
      </c>
      <c r="B55" s="5" t="s">
        <v>17</v>
      </c>
      <c r="C55" s="23">
        <f t="shared" si="0"/>
        <v>100</v>
      </c>
      <c r="D55" s="23">
        <f t="shared" si="1"/>
        <v>100</v>
      </c>
      <c r="E55" s="23">
        <f t="shared" si="2"/>
        <v>100</v>
      </c>
      <c r="F55" s="23">
        <f t="shared" si="3"/>
        <v>100</v>
      </c>
      <c r="G55" s="23">
        <f t="shared" si="4"/>
        <v>100</v>
      </c>
      <c r="H55" s="23">
        <f t="shared" si="5"/>
        <v>100</v>
      </c>
      <c r="I55" s="23">
        <f t="shared" si="6"/>
        <v>100</v>
      </c>
      <c r="J55" s="23">
        <f t="shared" si="7"/>
        <v>100</v>
      </c>
      <c r="K55" s="23">
        <f t="shared" si="8"/>
        <v>100</v>
      </c>
      <c r="L55" s="23">
        <f t="shared" si="9"/>
        <v>100</v>
      </c>
      <c r="M55" s="23">
        <f t="shared" si="10"/>
        <v>100</v>
      </c>
      <c r="N55" s="23">
        <f t="shared" si="11"/>
        <v>100</v>
      </c>
      <c r="O55" s="23">
        <f t="shared" si="12"/>
        <v>100</v>
      </c>
      <c r="P55" s="23">
        <f t="shared" si="13"/>
        <v>100</v>
      </c>
      <c r="Q55" s="23">
        <f t="shared" si="14"/>
        <v>100</v>
      </c>
      <c r="R55" s="23">
        <f t="shared" si="15"/>
        <v>100</v>
      </c>
      <c r="S55" s="23">
        <f t="shared" si="16"/>
        <v>100</v>
      </c>
      <c r="T55" s="23">
        <f t="shared" si="17"/>
        <v>100</v>
      </c>
      <c r="U55" s="23">
        <f t="shared" si="18"/>
        <v>100</v>
      </c>
      <c r="V55" s="23">
        <f t="shared" si="19"/>
        <v>100</v>
      </c>
    </row>
    <row r="56" spans="1:22" s="5" customFormat="1" ht="12.75" x14ac:dyDescent="0.2">
      <c r="A56" s="5" t="s">
        <v>3</v>
      </c>
      <c r="B56" s="6" t="s">
        <v>3</v>
      </c>
      <c r="C56" s="24">
        <f t="shared" si="0"/>
        <v>100</v>
      </c>
      <c r="D56" s="24">
        <f t="shared" si="1"/>
        <v>100</v>
      </c>
      <c r="E56" s="24">
        <f t="shared" si="2"/>
        <v>100</v>
      </c>
      <c r="F56" s="24">
        <f t="shared" si="3"/>
        <v>100</v>
      </c>
      <c r="G56" s="24">
        <f t="shared" si="4"/>
        <v>100</v>
      </c>
      <c r="H56" s="24">
        <f t="shared" si="5"/>
        <v>100</v>
      </c>
      <c r="I56" s="24">
        <f t="shared" si="6"/>
        <v>100</v>
      </c>
      <c r="J56" s="24">
        <f t="shared" si="7"/>
        <v>100</v>
      </c>
      <c r="K56" s="24">
        <f t="shared" si="8"/>
        <v>100</v>
      </c>
      <c r="L56" s="24">
        <f t="shared" si="9"/>
        <v>100</v>
      </c>
      <c r="M56" s="24">
        <f t="shared" si="10"/>
        <v>100</v>
      </c>
      <c r="N56" s="24">
        <f t="shared" si="11"/>
        <v>100</v>
      </c>
      <c r="O56" s="24">
        <f t="shared" si="12"/>
        <v>100</v>
      </c>
      <c r="P56" s="24">
        <f t="shared" si="13"/>
        <v>100</v>
      </c>
      <c r="Q56" s="24">
        <f t="shared" si="14"/>
        <v>100</v>
      </c>
      <c r="R56" s="24">
        <f t="shared" si="15"/>
        <v>100</v>
      </c>
      <c r="S56" s="24">
        <f t="shared" si="16"/>
        <v>100</v>
      </c>
      <c r="T56" s="24">
        <f t="shared" si="17"/>
        <v>100</v>
      </c>
      <c r="U56" s="24">
        <f t="shared" si="18"/>
        <v>100</v>
      </c>
      <c r="V56" s="24">
        <f t="shared" si="19"/>
        <v>100</v>
      </c>
    </row>
    <row r="57" spans="1:22" s="5" customFormat="1" ht="12.75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</row>
    <row r="58" spans="1:22" x14ac:dyDescent="0.2">
      <c r="B58" s="16" t="s">
        <v>471</v>
      </c>
    </row>
    <row r="59" spans="1:22" x14ac:dyDescent="0.2">
      <c r="B59" s="16" t="s">
        <v>490</v>
      </c>
    </row>
    <row r="60" spans="1:22" x14ac:dyDescent="0.2">
      <c r="B60" s="16" t="s">
        <v>102</v>
      </c>
    </row>
    <row r="61" spans="1:22" x14ac:dyDescent="0.2">
      <c r="B61" s="16" t="s">
        <v>81</v>
      </c>
    </row>
    <row r="62" spans="1:22" x14ac:dyDescent="0.2">
      <c r="B62" s="16" t="s">
        <v>103</v>
      </c>
    </row>
    <row r="63" spans="1:22" x14ac:dyDescent="0.2">
      <c r="B63" s="3"/>
    </row>
    <row r="65" spans="2:2" x14ac:dyDescent="0.2">
      <c r="B65" s="4" t="s">
        <v>32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Drop Down 2">
              <controlPr defaultSize="0" autoLine="0" autoPict="0">
                <anchor moveWithCells="1">
                  <from>
                    <xdr:col>1</xdr:col>
                    <xdr:colOff>485775</xdr:colOff>
                    <xdr:row>2</xdr:row>
                    <xdr:rowOff>152400</xdr:rowOff>
                  </from>
                  <to>
                    <xdr:col>1</xdr:col>
                    <xdr:colOff>1562100</xdr:colOff>
                    <xdr:row>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F42E-C2CA-4C0F-A1F7-AB1AD4AAF883}">
  <dimension ref="A1:AO52"/>
  <sheetViews>
    <sheetView zoomScale="80" zoomScaleNormal="80" workbookViewId="0"/>
  </sheetViews>
  <sheetFormatPr defaultRowHeight="15" x14ac:dyDescent="0.25"/>
  <cols>
    <col min="1" max="1" width="46.42578125" bestFit="1" customWidth="1"/>
  </cols>
  <sheetData>
    <row r="1" spans="1:41" x14ac:dyDescent="0.25">
      <c r="A1" t="s">
        <v>48</v>
      </c>
      <c r="B1">
        <v>200405</v>
      </c>
      <c r="C1">
        <v>200506</v>
      </c>
      <c r="D1">
        <v>200607</v>
      </c>
      <c r="E1">
        <v>200708</v>
      </c>
      <c r="F1">
        <v>200809</v>
      </c>
      <c r="G1">
        <v>200910</v>
      </c>
      <c r="H1">
        <v>201011</v>
      </c>
      <c r="I1">
        <v>201112</v>
      </c>
      <c r="J1">
        <v>201213</v>
      </c>
      <c r="K1">
        <v>201314</v>
      </c>
      <c r="L1">
        <v>201415</v>
      </c>
      <c r="M1">
        <v>201516</v>
      </c>
      <c r="N1">
        <v>201617</v>
      </c>
      <c r="O1">
        <v>201718</v>
      </c>
      <c r="P1">
        <v>201819</v>
      </c>
      <c r="Q1">
        <v>201920</v>
      </c>
      <c r="R1">
        <v>202021</v>
      </c>
      <c r="S1">
        <v>202122</v>
      </c>
      <c r="T1">
        <v>202223</v>
      </c>
      <c r="U1">
        <v>202324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472</v>
      </c>
    </row>
    <row r="2" spans="1:41" x14ac:dyDescent="0.25">
      <c r="A2" t="s">
        <v>82</v>
      </c>
      <c r="B2">
        <v>3584</v>
      </c>
      <c r="C2">
        <v>3561</v>
      </c>
      <c r="D2">
        <v>3728</v>
      </c>
      <c r="E2">
        <v>3801</v>
      </c>
      <c r="F2">
        <v>3805</v>
      </c>
      <c r="G2">
        <v>3735</v>
      </c>
      <c r="H2">
        <v>3836</v>
      </c>
      <c r="I2">
        <v>3772</v>
      </c>
      <c r="J2">
        <v>3591</v>
      </c>
      <c r="K2">
        <v>3453</v>
      </c>
      <c r="L2">
        <v>3554</v>
      </c>
      <c r="M2">
        <v>3464</v>
      </c>
      <c r="N2">
        <v>3327</v>
      </c>
      <c r="O2">
        <v>3231</v>
      </c>
      <c r="P2">
        <v>3021</v>
      </c>
      <c r="Q2">
        <v>3112</v>
      </c>
      <c r="R2">
        <v>2797</v>
      </c>
      <c r="S2">
        <v>2885</v>
      </c>
      <c r="T2">
        <v>2690</v>
      </c>
      <c r="U2">
        <v>2674</v>
      </c>
      <c r="V2">
        <v>49.430391967561299</v>
      </c>
      <c r="W2">
        <v>49.384256947911403</v>
      </c>
      <c r="X2">
        <v>52.011105375503902</v>
      </c>
      <c r="Y2">
        <v>53.225603181493497</v>
      </c>
      <c r="Z2">
        <v>53.701978716797903</v>
      </c>
      <c r="AA2">
        <v>53.205886123733897</v>
      </c>
      <c r="AB2">
        <v>55.312828942625103</v>
      </c>
      <c r="AC2">
        <v>54.937372560442697</v>
      </c>
      <c r="AD2">
        <v>53.250489352867902</v>
      </c>
      <c r="AE2">
        <v>52.160908775057003</v>
      </c>
      <c r="AF2">
        <v>54.656742125984202</v>
      </c>
      <c r="AG2">
        <v>54.252153484729803</v>
      </c>
      <c r="AH2">
        <v>53.054585466200997</v>
      </c>
      <c r="AI2">
        <v>52.396010702991902</v>
      </c>
      <c r="AJ2">
        <v>49.759520358413397</v>
      </c>
      <c r="AK2">
        <v>51.771751788387903</v>
      </c>
      <c r="AL2">
        <v>47.102608578501503</v>
      </c>
      <c r="AM2">
        <v>48.466216443234799</v>
      </c>
      <c r="AN2">
        <v>45.201727411739</v>
      </c>
      <c r="AO2">
        <v>44.932869553527901</v>
      </c>
    </row>
    <row r="3" spans="1:41" x14ac:dyDescent="0.25">
      <c r="A3" t="s">
        <v>49</v>
      </c>
      <c r="B3">
        <v>124</v>
      </c>
      <c r="C3">
        <v>111</v>
      </c>
      <c r="D3">
        <v>104</v>
      </c>
      <c r="E3">
        <v>125</v>
      </c>
      <c r="F3">
        <v>97</v>
      </c>
      <c r="G3">
        <v>109</v>
      </c>
      <c r="H3">
        <v>116</v>
      </c>
      <c r="I3">
        <v>91</v>
      </c>
      <c r="J3">
        <v>111</v>
      </c>
      <c r="K3">
        <v>97</v>
      </c>
      <c r="L3">
        <v>138</v>
      </c>
      <c r="M3">
        <v>115</v>
      </c>
      <c r="N3">
        <v>82</v>
      </c>
      <c r="O3">
        <v>102</v>
      </c>
      <c r="P3">
        <v>73</v>
      </c>
      <c r="Q3">
        <v>122</v>
      </c>
      <c r="R3">
        <v>106</v>
      </c>
      <c r="S3">
        <v>90</v>
      </c>
      <c r="T3">
        <v>96</v>
      </c>
      <c r="U3">
        <v>60</v>
      </c>
      <c r="V3">
        <v>1.71020329352053</v>
      </c>
      <c r="W3">
        <v>1.5393576302213301</v>
      </c>
      <c r="X3">
        <v>1.4509535834367999</v>
      </c>
      <c r="Y3">
        <v>1.7503815831851299</v>
      </c>
      <c r="Z3">
        <v>1.36901233522454</v>
      </c>
      <c r="AA3">
        <v>1.5527286713485899</v>
      </c>
      <c r="AB3">
        <v>1.6726507188072199</v>
      </c>
      <c r="AC3">
        <v>1.3253713952810899</v>
      </c>
      <c r="AD3">
        <v>1.64600510113292</v>
      </c>
      <c r="AE3">
        <v>1.4652789317059101</v>
      </c>
      <c r="AF3">
        <v>2.1222933070866099</v>
      </c>
      <c r="AG3">
        <v>1.8010963194988201</v>
      </c>
      <c r="AH3">
        <v>1.30762729432776</v>
      </c>
      <c r="AI3">
        <v>1.65409875942593</v>
      </c>
      <c r="AJ3">
        <v>1.2023982079325299</v>
      </c>
      <c r="AK3">
        <v>2.0296123773082599</v>
      </c>
      <c r="AL3">
        <v>1.78508277058318</v>
      </c>
      <c r="AM3">
        <v>1.51194436044753</v>
      </c>
      <c r="AN3">
        <v>1.6131471492665199</v>
      </c>
      <c r="AO3">
        <v>1.00821696829157</v>
      </c>
    </row>
    <row r="4" spans="1:41" x14ac:dyDescent="0.25">
      <c r="A4" t="s">
        <v>50</v>
      </c>
      <c r="B4">
        <v>3460</v>
      </c>
      <c r="C4">
        <v>3450</v>
      </c>
      <c r="D4">
        <v>3624</v>
      </c>
      <c r="E4">
        <v>3676</v>
      </c>
      <c r="F4">
        <v>3708</v>
      </c>
      <c r="G4">
        <v>3626</v>
      </c>
      <c r="H4">
        <v>3720</v>
      </c>
      <c r="I4">
        <v>3681</v>
      </c>
      <c r="J4">
        <v>3480</v>
      </c>
      <c r="K4">
        <v>3356</v>
      </c>
      <c r="L4">
        <v>3416</v>
      </c>
      <c r="M4">
        <v>3349</v>
      </c>
      <c r="N4">
        <v>3245</v>
      </c>
      <c r="O4">
        <v>3129</v>
      </c>
      <c r="P4">
        <v>2948</v>
      </c>
      <c r="Q4">
        <v>2990</v>
      </c>
      <c r="R4">
        <v>2691</v>
      </c>
      <c r="S4">
        <v>2795</v>
      </c>
      <c r="T4">
        <v>2594</v>
      </c>
      <c r="U4">
        <v>2614</v>
      </c>
      <c r="V4">
        <v>47.720188674040699</v>
      </c>
      <c r="W4">
        <v>47.8448993176901</v>
      </c>
      <c r="X4">
        <v>50.560151792067103</v>
      </c>
      <c r="Y4">
        <v>51.475221598308401</v>
      </c>
      <c r="Z4">
        <v>52.3329663815733</v>
      </c>
      <c r="AA4">
        <v>51.653157452385301</v>
      </c>
      <c r="AB4">
        <v>53.640178223817898</v>
      </c>
      <c r="AC4">
        <v>53.612001165161601</v>
      </c>
      <c r="AD4">
        <v>51.604484251734903</v>
      </c>
      <c r="AE4">
        <v>50.695629843351099</v>
      </c>
      <c r="AF4">
        <v>52.534448818897602</v>
      </c>
      <c r="AG4">
        <v>52.451057165230999</v>
      </c>
      <c r="AH4">
        <v>51.746958171873203</v>
      </c>
      <c r="AI4">
        <v>50.741911943566002</v>
      </c>
      <c r="AJ4">
        <v>48.5571221504809</v>
      </c>
      <c r="AK4">
        <v>49.742139411079599</v>
      </c>
      <c r="AL4">
        <v>45.317525807918301</v>
      </c>
      <c r="AM4">
        <v>46.954272082787298</v>
      </c>
      <c r="AN4">
        <v>43.588580262472398</v>
      </c>
      <c r="AO4">
        <v>43.924652585236302</v>
      </c>
    </row>
    <row r="5" spans="1:41" x14ac:dyDescent="0.25">
      <c r="A5" t="s">
        <v>83</v>
      </c>
      <c r="B5">
        <v>1042</v>
      </c>
      <c r="C5">
        <v>987</v>
      </c>
      <c r="D5">
        <v>1107</v>
      </c>
      <c r="E5">
        <v>1141</v>
      </c>
      <c r="F5">
        <v>1196</v>
      </c>
      <c r="G5">
        <v>1214</v>
      </c>
      <c r="H5">
        <v>1184</v>
      </c>
      <c r="I5">
        <v>1143</v>
      </c>
      <c r="J5">
        <v>1171</v>
      </c>
      <c r="K5">
        <v>1126</v>
      </c>
      <c r="L5">
        <v>1041</v>
      </c>
      <c r="M5">
        <v>1055</v>
      </c>
      <c r="N5">
        <v>988</v>
      </c>
      <c r="O5">
        <v>991</v>
      </c>
      <c r="P5">
        <v>974</v>
      </c>
      <c r="Q5">
        <v>890</v>
      </c>
      <c r="R5">
        <v>819</v>
      </c>
      <c r="S5">
        <v>853</v>
      </c>
      <c r="T5">
        <v>670</v>
      </c>
      <c r="U5">
        <v>622</v>
      </c>
      <c r="V5">
        <v>52.9471544715447</v>
      </c>
      <c r="W5">
        <v>50.076103500761</v>
      </c>
      <c r="X5">
        <v>56.499770326136797</v>
      </c>
      <c r="Y5">
        <v>57.7750772190997</v>
      </c>
      <c r="Z5">
        <v>60.2822580645161</v>
      </c>
      <c r="AA5">
        <v>61.9988764618763</v>
      </c>
      <c r="AB5">
        <v>61.500103885310601</v>
      </c>
      <c r="AC5">
        <v>60.338911471255798</v>
      </c>
      <c r="AD5">
        <v>63.028150061897797</v>
      </c>
      <c r="AE5">
        <v>61.332316574976801</v>
      </c>
      <c r="AF5">
        <v>57.494753120512499</v>
      </c>
      <c r="AG5">
        <v>58.800579645524401</v>
      </c>
      <c r="AH5">
        <v>55.749915359440202</v>
      </c>
      <c r="AI5">
        <v>56.310017614637097</v>
      </c>
      <c r="AJ5">
        <v>56.009200690051699</v>
      </c>
      <c r="AK5">
        <v>51.5643105446118</v>
      </c>
      <c r="AL5">
        <v>47.730054198962598</v>
      </c>
      <c r="AM5">
        <v>49.541177837147103</v>
      </c>
      <c r="AN5">
        <v>38.996565974041097</v>
      </c>
      <c r="AO5">
        <v>36.202782143065001</v>
      </c>
    </row>
    <row r="6" spans="1:41" x14ac:dyDescent="0.25">
      <c r="A6" t="s">
        <v>51</v>
      </c>
      <c r="B6">
        <v>52</v>
      </c>
      <c r="C6">
        <v>26</v>
      </c>
      <c r="D6">
        <v>32</v>
      </c>
      <c r="E6">
        <v>26</v>
      </c>
      <c r="F6">
        <v>24</v>
      </c>
      <c r="G6">
        <v>34</v>
      </c>
      <c r="H6">
        <v>28</v>
      </c>
      <c r="I6">
        <v>43</v>
      </c>
      <c r="J6">
        <v>26</v>
      </c>
      <c r="K6">
        <v>20</v>
      </c>
      <c r="L6">
        <v>28</v>
      </c>
      <c r="M6">
        <v>24</v>
      </c>
      <c r="N6">
        <v>30</v>
      </c>
      <c r="O6">
        <v>23</v>
      </c>
      <c r="P6">
        <v>20</v>
      </c>
      <c r="Q6">
        <v>12</v>
      </c>
      <c r="R6">
        <v>12</v>
      </c>
      <c r="S6">
        <v>22</v>
      </c>
      <c r="T6">
        <v>8</v>
      </c>
      <c r="U6">
        <v>16</v>
      </c>
      <c r="V6">
        <v>2.6422764227642199</v>
      </c>
      <c r="W6">
        <v>1.3191273465246001</v>
      </c>
      <c r="X6">
        <v>1.6332363599244599</v>
      </c>
      <c r="Y6">
        <v>1.3165223555623</v>
      </c>
      <c r="Z6">
        <v>1.2096774193548301</v>
      </c>
      <c r="AA6">
        <v>1.7363771002502399</v>
      </c>
      <c r="AB6">
        <v>1.4543943486391</v>
      </c>
      <c r="AC6">
        <v>2.2699677981312298</v>
      </c>
      <c r="AD6">
        <v>1.3994294633726201</v>
      </c>
      <c r="AE6">
        <v>1.0893839533743599</v>
      </c>
      <c r="AF6">
        <v>1.54644869104164</v>
      </c>
      <c r="AG6">
        <v>1.33764351800245</v>
      </c>
      <c r="AH6">
        <v>1.6928111951247</v>
      </c>
      <c r="AI6">
        <v>1.3068924370702799</v>
      </c>
      <c r="AJ6">
        <v>1.15008625646923</v>
      </c>
      <c r="AK6">
        <v>0.69524913093858598</v>
      </c>
      <c r="AL6">
        <v>0.69934145346465404</v>
      </c>
      <c r="AM6">
        <v>1.2777326054129401</v>
      </c>
      <c r="AN6">
        <v>0.46563063849601299</v>
      </c>
      <c r="AO6">
        <v>0.93126127699202599</v>
      </c>
    </row>
    <row r="7" spans="1:41" x14ac:dyDescent="0.25">
      <c r="A7" t="s">
        <v>52</v>
      </c>
      <c r="B7">
        <v>990</v>
      </c>
      <c r="C7">
        <v>961</v>
      </c>
      <c r="D7">
        <v>1075</v>
      </c>
      <c r="E7">
        <v>1115</v>
      </c>
      <c r="F7">
        <v>1172</v>
      </c>
      <c r="G7">
        <v>1180</v>
      </c>
      <c r="H7">
        <v>1156</v>
      </c>
      <c r="I7">
        <v>1100</v>
      </c>
      <c r="J7">
        <v>1145</v>
      </c>
      <c r="K7">
        <v>1106</v>
      </c>
      <c r="L7">
        <v>1013</v>
      </c>
      <c r="M7">
        <v>1031</v>
      </c>
      <c r="N7">
        <v>958</v>
      </c>
      <c r="O7">
        <v>968</v>
      </c>
      <c r="P7">
        <v>954</v>
      </c>
      <c r="Q7">
        <v>878</v>
      </c>
      <c r="R7">
        <v>807</v>
      </c>
      <c r="S7">
        <v>831</v>
      </c>
      <c r="T7">
        <v>662</v>
      </c>
      <c r="U7">
        <v>606</v>
      </c>
      <c r="V7">
        <v>50.304878048780402</v>
      </c>
      <c r="W7">
        <v>48.756976154236398</v>
      </c>
      <c r="X7">
        <v>54.866533966212401</v>
      </c>
      <c r="Y7">
        <v>56.458554863537302</v>
      </c>
      <c r="Z7">
        <v>59.072580645161203</v>
      </c>
      <c r="AA7">
        <v>60.262499361625999</v>
      </c>
      <c r="AB7">
        <v>60.045709536671502</v>
      </c>
      <c r="AC7">
        <v>58.0689436731246</v>
      </c>
      <c r="AD7">
        <v>61.628720598525199</v>
      </c>
      <c r="AE7">
        <v>60.242932621602399</v>
      </c>
      <c r="AF7">
        <v>55.948304429470802</v>
      </c>
      <c r="AG7">
        <v>57.462936127521999</v>
      </c>
      <c r="AH7">
        <v>54.057104164315497</v>
      </c>
      <c r="AI7">
        <v>55.003125177566901</v>
      </c>
      <c r="AJ7">
        <v>54.859114433582498</v>
      </c>
      <c r="AK7">
        <v>50.869061413673201</v>
      </c>
      <c r="AL7">
        <v>47.030712745497901</v>
      </c>
      <c r="AM7">
        <v>48.263445231734202</v>
      </c>
      <c r="AN7">
        <v>38.530935335545003</v>
      </c>
      <c r="AO7">
        <v>35.271520866072898</v>
      </c>
    </row>
    <row r="8" spans="1:41" x14ac:dyDescent="0.25">
      <c r="A8" t="s">
        <v>84</v>
      </c>
      <c r="B8">
        <v>1380</v>
      </c>
      <c r="C8">
        <v>1388</v>
      </c>
      <c r="D8">
        <v>1443</v>
      </c>
      <c r="E8">
        <v>1455</v>
      </c>
      <c r="F8">
        <v>1398</v>
      </c>
      <c r="G8">
        <v>1457</v>
      </c>
      <c r="H8">
        <v>1391</v>
      </c>
      <c r="I8">
        <v>1380</v>
      </c>
      <c r="J8">
        <v>1350</v>
      </c>
      <c r="K8">
        <v>1260</v>
      </c>
      <c r="L8">
        <v>1210</v>
      </c>
      <c r="M8">
        <v>1257</v>
      </c>
      <c r="N8">
        <v>1228</v>
      </c>
      <c r="O8">
        <v>1264</v>
      </c>
      <c r="P8">
        <v>1140</v>
      </c>
      <c r="Q8">
        <v>1118</v>
      </c>
      <c r="R8">
        <v>1099</v>
      </c>
      <c r="S8">
        <v>1081</v>
      </c>
      <c r="T8">
        <v>1074</v>
      </c>
      <c r="U8">
        <v>1088</v>
      </c>
      <c r="V8">
        <v>52.167996068498802</v>
      </c>
      <c r="W8">
        <v>52.681519717614897</v>
      </c>
      <c r="X8">
        <v>55.055322396031997</v>
      </c>
      <c r="Y8">
        <v>55.963690911188799</v>
      </c>
      <c r="Z8">
        <v>54.0519641200123</v>
      </c>
      <c r="AA8">
        <v>56.856317802232098</v>
      </c>
      <c r="AB8">
        <v>54.947659490420698</v>
      </c>
      <c r="AC8">
        <v>54.9231871368303</v>
      </c>
      <c r="AD8">
        <v>54.726771525863398</v>
      </c>
      <c r="AE8">
        <v>51.894563426688599</v>
      </c>
      <c r="AF8">
        <v>50.947368421052602</v>
      </c>
      <c r="AG8">
        <v>53.881435123665803</v>
      </c>
      <c r="AH8">
        <v>53.7865183303403</v>
      </c>
      <c r="AI8">
        <v>56.423533613070198</v>
      </c>
      <c r="AJ8">
        <v>51.993067590987799</v>
      </c>
      <c r="AK8">
        <v>51.599206166058899</v>
      </c>
      <c r="AL8">
        <v>51.087764968389699</v>
      </c>
      <c r="AM8">
        <v>50.053248136315197</v>
      </c>
      <c r="AN8">
        <v>49.7153173170393</v>
      </c>
      <c r="AO8">
        <v>50.363375457112397</v>
      </c>
    </row>
    <row r="9" spans="1:41" x14ac:dyDescent="0.25">
      <c r="A9" t="s">
        <v>53</v>
      </c>
      <c r="B9">
        <v>36</v>
      </c>
      <c r="C9">
        <v>34</v>
      </c>
      <c r="D9">
        <v>46</v>
      </c>
      <c r="E9">
        <v>44</v>
      </c>
      <c r="F9">
        <v>26</v>
      </c>
      <c r="G9">
        <v>50</v>
      </c>
      <c r="H9">
        <v>28</v>
      </c>
      <c r="I9">
        <v>36</v>
      </c>
      <c r="J9">
        <v>48</v>
      </c>
      <c r="K9">
        <v>31</v>
      </c>
      <c r="L9">
        <v>38</v>
      </c>
      <c r="M9">
        <v>20</v>
      </c>
      <c r="N9">
        <v>32</v>
      </c>
      <c r="O9">
        <v>40</v>
      </c>
      <c r="P9">
        <v>28</v>
      </c>
      <c r="Q9">
        <v>21</v>
      </c>
      <c r="R9">
        <v>38</v>
      </c>
      <c r="S9">
        <v>18</v>
      </c>
      <c r="T9">
        <v>30</v>
      </c>
      <c r="U9">
        <v>30</v>
      </c>
      <c r="V9">
        <v>1.3609042452651801</v>
      </c>
      <c r="W9">
        <v>1.2904695031692399</v>
      </c>
      <c r="X9">
        <v>1.7550553223960299</v>
      </c>
      <c r="Y9">
        <v>1.69237278356859</v>
      </c>
      <c r="Z9">
        <v>1.00525827404887</v>
      </c>
      <c r="AA9">
        <v>1.95114337001482</v>
      </c>
      <c r="AB9">
        <v>1.1060635986569201</v>
      </c>
      <c r="AC9">
        <v>1.43277879487383</v>
      </c>
      <c r="AD9">
        <v>1.9458407653640299</v>
      </c>
      <c r="AE9">
        <v>1.27677100494233</v>
      </c>
      <c r="AF9">
        <v>1.6</v>
      </c>
      <c r="AG9">
        <v>0.85730207038450001</v>
      </c>
      <c r="AH9">
        <v>1.4016030835267801</v>
      </c>
      <c r="AI9">
        <v>1.7855548611731</v>
      </c>
      <c r="AJ9">
        <v>1.2770227127611</v>
      </c>
      <c r="AK9">
        <v>0.96921585821756495</v>
      </c>
      <c r="AL9">
        <v>1.7664559315730699</v>
      </c>
      <c r="AM9">
        <v>0.833449090151409</v>
      </c>
      <c r="AN9">
        <v>1.3886960144424301</v>
      </c>
      <c r="AO9">
        <v>1.3886960144424301</v>
      </c>
    </row>
    <row r="10" spans="1:41" x14ac:dyDescent="0.25">
      <c r="A10" t="s">
        <v>54</v>
      </c>
      <c r="B10">
        <v>1344</v>
      </c>
      <c r="C10">
        <v>1354</v>
      </c>
      <c r="D10">
        <v>1397</v>
      </c>
      <c r="E10">
        <v>1411</v>
      </c>
      <c r="F10">
        <v>1372</v>
      </c>
      <c r="G10">
        <v>1407</v>
      </c>
      <c r="H10">
        <v>1363</v>
      </c>
      <c r="I10">
        <v>1344</v>
      </c>
      <c r="J10">
        <v>1302</v>
      </c>
      <c r="K10">
        <v>1229</v>
      </c>
      <c r="L10">
        <v>1172</v>
      </c>
      <c r="M10">
        <v>1237</v>
      </c>
      <c r="N10">
        <v>1196</v>
      </c>
      <c r="O10">
        <v>1224</v>
      </c>
      <c r="P10">
        <v>1112</v>
      </c>
      <c r="Q10">
        <v>1097</v>
      </c>
      <c r="R10">
        <v>1061</v>
      </c>
      <c r="S10">
        <v>1063</v>
      </c>
      <c r="T10">
        <v>1044</v>
      </c>
      <c r="U10">
        <v>1058</v>
      </c>
      <c r="V10">
        <v>50.807091823233598</v>
      </c>
      <c r="W10">
        <v>51.391050214445599</v>
      </c>
      <c r="X10">
        <v>53.300267073636</v>
      </c>
      <c r="Y10">
        <v>54.271318127620297</v>
      </c>
      <c r="Z10">
        <v>53.046705845963501</v>
      </c>
      <c r="AA10">
        <v>54.905174432217201</v>
      </c>
      <c r="AB10">
        <v>53.841595891763703</v>
      </c>
      <c r="AC10">
        <v>53.490408341956503</v>
      </c>
      <c r="AD10">
        <v>52.780930760499402</v>
      </c>
      <c r="AE10">
        <v>50.617792421746202</v>
      </c>
      <c r="AF10">
        <v>49.3473684210526</v>
      </c>
      <c r="AG10">
        <v>53.024133053281297</v>
      </c>
      <c r="AH10">
        <v>52.384915246813499</v>
      </c>
      <c r="AI10">
        <v>54.637978751897101</v>
      </c>
      <c r="AJ10">
        <v>50.716044878226697</v>
      </c>
      <c r="AK10">
        <v>50.629990307841403</v>
      </c>
      <c r="AL10">
        <v>49.321309036816601</v>
      </c>
      <c r="AM10">
        <v>49.2197990461638</v>
      </c>
      <c r="AN10">
        <v>48.326621302596799</v>
      </c>
      <c r="AO10">
        <v>48.974679442669903</v>
      </c>
    </row>
    <row r="11" spans="1:41" x14ac:dyDescent="0.25">
      <c r="A11" t="s">
        <v>85</v>
      </c>
      <c r="B11">
        <v>3325</v>
      </c>
      <c r="C11">
        <v>3344</v>
      </c>
      <c r="D11">
        <v>3509</v>
      </c>
      <c r="E11">
        <v>3707</v>
      </c>
      <c r="F11">
        <v>3844</v>
      </c>
      <c r="G11">
        <v>3793</v>
      </c>
      <c r="H11">
        <v>3748</v>
      </c>
      <c r="I11">
        <v>3759</v>
      </c>
      <c r="J11">
        <v>3527</v>
      </c>
      <c r="K11">
        <v>3477</v>
      </c>
      <c r="L11">
        <v>3473</v>
      </c>
      <c r="M11">
        <v>3353</v>
      </c>
      <c r="N11">
        <v>3355</v>
      </c>
      <c r="O11">
        <v>3165</v>
      </c>
      <c r="P11">
        <v>3140</v>
      </c>
      <c r="Q11">
        <v>2921</v>
      </c>
      <c r="R11">
        <v>2742</v>
      </c>
      <c r="S11">
        <v>2697</v>
      </c>
      <c r="T11">
        <v>2566</v>
      </c>
      <c r="U11">
        <v>2680</v>
      </c>
      <c r="V11">
        <v>46.013755691175</v>
      </c>
      <c r="W11">
        <v>46.138138469604499</v>
      </c>
      <c r="X11">
        <v>48.503697560301298</v>
      </c>
      <c r="Y11">
        <v>51.5125828550783</v>
      </c>
      <c r="Z11">
        <v>53.826226983126702</v>
      </c>
      <c r="AA11">
        <v>53.353401226579599</v>
      </c>
      <c r="AB11">
        <v>52.9655328349561</v>
      </c>
      <c r="AC11">
        <v>53.264750892705301</v>
      </c>
      <c r="AD11">
        <v>50.430381194772501</v>
      </c>
      <c r="AE11">
        <v>50.4029919981445</v>
      </c>
      <c r="AF11">
        <v>51.149501465411802</v>
      </c>
      <c r="AG11">
        <v>49.761063785580703</v>
      </c>
      <c r="AH11">
        <v>50.1682242990654</v>
      </c>
      <c r="AI11">
        <v>47.607587130157398</v>
      </c>
      <c r="AJ11">
        <v>47.661693052625097</v>
      </c>
      <c r="AK11">
        <v>44.3099420527289</v>
      </c>
      <c r="AL11">
        <v>41.7383362508562</v>
      </c>
      <c r="AM11">
        <v>41.042107345578501</v>
      </c>
      <c r="AN11">
        <v>38.605623843411003</v>
      </c>
      <c r="AO11">
        <v>40.320760678231302</v>
      </c>
    </row>
    <row r="12" spans="1:41" x14ac:dyDescent="0.25">
      <c r="A12" t="s">
        <v>55</v>
      </c>
      <c r="B12">
        <v>92</v>
      </c>
      <c r="C12">
        <v>96</v>
      </c>
      <c r="D12">
        <v>87</v>
      </c>
      <c r="E12">
        <v>106</v>
      </c>
      <c r="F12">
        <v>142</v>
      </c>
      <c r="G12">
        <v>140</v>
      </c>
      <c r="H12">
        <v>107</v>
      </c>
      <c r="I12">
        <v>86</v>
      </c>
      <c r="J12">
        <v>113</v>
      </c>
      <c r="K12">
        <v>109</v>
      </c>
      <c r="L12">
        <v>101</v>
      </c>
      <c r="M12">
        <v>94</v>
      </c>
      <c r="N12">
        <v>118</v>
      </c>
      <c r="O12">
        <v>77</v>
      </c>
      <c r="P12">
        <v>116</v>
      </c>
      <c r="Q12">
        <v>92</v>
      </c>
      <c r="R12">
        <v>58</v>
      </c>
      <c r="S12">
        <v>62</v>
      </c>
      <c r="T12">
        <v>72</v>
      </c>
      <c r="U12">
        <v>76</v>
      </c>
      <c r="V12">
        <v>1.27316256348514</v>
      </c>
      <c r="W12">
        <v>1.32453986037142</v>
      </c>
      <c r="X12">
        <v>1.20257101389176</v>
      </c>
      <c r="Y12">
        <v>1.4729791698511701</v>
      </c>
      <c r="Z12">
        <v>1.9883777917804299</v>
      </c>
      <c r="AA12">
        <v>1.9692792437967701</v>
      </c>
      <c r="AB12">
        <v>1.5120896513714699</v>
      </c>
      <c r="AC12">
        <v>1.21861361446466</v>
      </c>
      <c r="AD12">
        <v>1.6157167777174</v>
      </c>
      <c r="AE12">
        <v>1.5800765394874099</v>
      </c>
      <c r="AF12">
        <v>1.48750349784238</v>
      </c>
      <c r="AG12">
        <v>1.39503131400077</v>
      </c>
      <c r="AH12">
        <v>1.7644859813084099</v>
      </c>
      <c r="AI12">
        <v>1.1582256584588</v>
      </c>
      <c r="AJ12">
        <v>1.76075044398233</v>
      </c>
      <c r="AK12">
        <v>1.3955887260702</v>
      </c>
      <c r="AL12">
        <v>0.88286779815815497</v>
      </c>
      <c r="AM12">
        <v>0.94349672058801104</v>
      </c>
      <c r="AN12">
        <v>1.0832443167286001</v>
      </c>
      <c r="AO12">
        <v>1.1434245565468499</v>
      </c>
    </row>
    <row r="13" spans="1:41" x14ac:dyDescent="0.25">
      <c r="A13" t="s">
        <v>56</v>
      </c>
      <c r="B13">
        <v>3233</v>
      </c>
      <c r="C13">
        <v>3248</v>
      </c>
      <c r="D13">
        <v>3422</v>
      </c>
      <c r="E13">
        <v>3601</v>
      </c>
      <c r="F13">
        <v>3702</v>
      </c>
      <c r="G13">
        <v>3653</v>
      </c>
      <c r="H13">
        <v>3641</v>
      </c>
      <c r="I13">
        <v>3673</v>
      </c>
      <c r="J13">
        <v>3414</v>
      </c>
      <c r="K13">
        <v>3368</v>
      </c>
      <c r="L13">
        <v>3372</v>
      </c>
      <c r="M13">
        <v>3259</v>
      </c>
      <c r="N13">
        <v>3237</v>
      </c>
      <c r="O13">
        <v>3088</v>
      </c>
      <c r="P13">
        <v>3024</v>
      </c>
      <c r="Q13">
        <v>2829</v>
      </c>
      <c r="R13">
        <v>2684</v>
      </c>
      <c r="S13">
        <v>2635</v>
      </c>
      <c r="T13">
        <v>2494</v>
      </c>
      <c r="U13">
        <v>2604</v>
      </c>
      <c r="V13">
        <v>44.740593127689898</v>
      </c>
      <c r="W13">
        <v>44.813598609233097</v>
      </c>
      <c r="X13">
        <v>47.301126546409499</v>
      </c>
      <c r="Y13">
        <v>50.0396036852271</v>
      </c>
      <c r="Z13">
        <v>51.837849191346301</v>
      </c>
      <c r="AA13">
        <v>51.384121982782801</v>
      </c>
      <c r="AB13">
        <v>51.453443183584596</v>
      </c>
      <c r="AC13">
        <v>52.0461372782406</v>
      </c>
      <c r="AD13">
        <v>48.814664417055099</v>
      </c>
      <c r="AE13">
        <v>48.822915458657</v>
      </c>
      <c r="AF13">
        <v>49.661997967569398</v>
      </c>
      <c r="AG13">
        <v>48.366032471579899</v>
      </c>
      <c r="AH13">
        <v>48.403738317757004</v>
      </c>
      <c r="AI13">
        <v>46.449361471698602</v>
      </c>
      <c r="AJ13">
        <v>45.900942608642801</v>
      </c>
      <c r="AK13">
        <v>42.914353326658699</v>
      </c>
      <c r="AL13">
        <v>40.855468452697998</v>
      </c>
      <c r="AM13">
        <v>40.0986106249904</v>
      </c>
      <c r="AN13">
        <v>37.5223795266824</v>
      </c>
      <c r="AO13">
        <v>39.177336121684398</v>
      </c>
    </row>
    <row r="14" spans="1:41" x14ac:dyDescent="0.25">
      <c r="A14" t="s">
        <v>86</v>
      </c>
      <c r="B14">
        <v>3115</v>
      </c>
      <c r="C14">
        <v>3168</v>
      </c>
      <c r="D14">
        <v>3216</v>
      </c>
      <c r="E14">
        <v>3312</v>
      </c>
      <c r="F14">
        <v>3272</v>
      </c>
      <c r="G14">
        <v>3339</v>
      </c>
      <c r="H14">
        <v>3216</v>
      </c>
      <c r="I14">
        <v>3209</v>
      </c>
      <c r="J14">
        <v>3170</v>
      </c>
      <c r="K14">
        <v>3145</v>
      </c>
      <c r="L14">
        <v>3129</v>
      </c>
      <c r="M14">
        <v>3121</v>
      </c>
      <c r="N14">
        <v>3100</v>
      </c>
      <c r="O14">
        <v>3014</v>
      </c>
      <c r="P14">
        <v>2940</v>
      </c>
      <c r="Q14">
        <v>2816</v>
      </c>
      <c r="R14">
        <v>2862</v>
      </c>
      <c r="S14">
        <v>2889</v>
      </c>
      <c r="T14">
        <v>2772</v>
      </c>
      <c r="U14">
        <v>2693</v>
      </c>
      <c r="V14">
        <v>52.573839662447199</v>
      </c>
      <c r="W14">
        <v>52.831699019411602</v>
      </c>
      <c r="X14">
        <v>53.448562406514803</v>
      </c>
      <c r="Y14">
        <v>54.906251554185097</v>
      </c>
      <c r="Z14">
        <v>54.645356313776503</v>
      </c>
      <c r="AA14">
        <v>56.325910931174</v>
      </c>
      <c r="AB14">
        <v>54.489080157909797</v>
      </c>
      <c r="AC14">
        <v>54.427653114876399</v>
      </c>
      <c r="AD14">
        <v>54.6976102148218</v>
      </c>
      <c r="AE14">
        <v>55.241340546617003</v>
      </c>
      <c r="AF14">
        <v>55.741618270566804</v>
      </c>
      <c r="AG14">
        <v>55.891833810888201</v>
      </c>
      <c r="AH14">
        <v>55.636317952583497</v>
      </c>
      <c r="AI14">
        <v>54.445608584125097</v>
      </c>
      <c r="AJ14">
        <v>53.5129231889333</v>
      </c>
      <c r="AK14">
        <v>51.5175353542745</v>
      </c>
      <c r="AL14">
        <v>52.490646320886199</v>
      </c>
      <c r="AM14">
        <v>53.197562008580803</v>
      </c>
      <c r="AN14">
        <v>50.546124250104803</v>
      </c>
      <c r="AO14">
        <v>49.1055961780419</v>
      </c>
    </row>
    <row r="15" spans="1:41" x14ac:dyDescent="0.25">
      <c r="A15" t="s">
        <v>57</v>
      </c>
      <c r="B15">
        <v>74</v>
      </c>
      <c r="C15">
        <v>105</v>
      </c>
      <c r="D15">
        <v>82</v>
      </c>
      <c r="E15">
        <v>80</v>
      </c>
      <c r="F15">
        <v>118</v>
      </c>
      <c r="G15">
        <v>122</v>
      </c>
      <c r="H15">
        <v>97</v>
      </c>
      <c r="I15">
        <v>87</v>
      </c>
      <c r="J15">
        <v>76</v>
      </c>
      <c r="K15">
        <v>86</v>
      </c>
      <c r="L15">
        <v>72</v>
      </c>
      <c r="M15">
        <v>86</v>
      </c>
      <c r="N15">
        <v>89</v>
      </c>
      <c r="O15">
        <v>82</v>
      </c>
      <c r="P15">
        <v>82</v>
      </c>
      <c r="Q15">
        <v>94</v>
      </c>
      <c r="R15">
        <v>99</v>
      </c>
      <c r="S15">
        <v>82</v>
      </c>
      <c r="T15">
        <v>70</v>
      </c>
      <c r="U15">
        <v>66</v>
      </c>
      <c r="V15">
        <v>1.2489451476793201</v>
      </c>
      <c r="W15">
        <v>1.7510506303782201</v>
      </c>
      <c r="X15">
        <v>1.36280538474322</v>
      </c>
      <c r="Y15">
        <v>1.3262379602460099</v>
      </c>
      <c r="Z15">
        <v>1.97070661522788</v>
      </c>
      <c r="AA15">
        <v>2.0580296896086301</v>
      </c>
      <c r="AB15">
        <v>1.64348282814591</v>
      </c>
      <c r="AC15">
        <v>1.4756016893095201</v>
      </c>
      <c r="AD15">
        <v>1.3113622638253799</v>
      </c>
      <c r="AE15">
        <v>1.5105740181268801</v>
      </c>
      <c r="AF15">
        <v>1.2826450992268501</v>
      </c>
      <c r="AG15">
        <v>1.5401146131805099</v>
      </c>
      <c r="AH15">
        <v>1.5973007412193301</v>
      </c>
      <c r="AI15">
        <v>1.4812673868275501</v>
      </c>
      <c r="AJ15">
        <v>1.4925373134328299</v>
      </c>
      <c r="AK15">
        <v>1.71969045571797</v>
      </c>
      <c r="AL15">
        <v>1.8157141809111501</v>
      </c>
      <c r="AM15">
        <v>1.5099342626180701</v>
      </c>
      <c r="AN15">
        <v>1.2764172790430499</v>
      </c>
      <c r="AO15">
        <v>1.20347914881202</v>
      </c>
    </row>
    <row r="16" spans="1:41" x14ac:dyDescent="0.25">
      <c r="A16" t="s">
        <v>58</v>
      </c>
      <c r="B16">
        <v>3041</v>
      </c>
      <c r="C16">
        <v>3063</v>
      </c>
      <c r="D16">
        <v>3134</v>
      </c>
      <c r="E16">
        <v>3232</v>
      </c>
      <c r="F16">
        <v>3154</v>
      </c>
      <c r="G16">
        <v>3217</v>
      </c>
      <c r="H16">
        <v>3119</v>
      </c>
      <c r="I16">
        <v>3122</v>
      </c>
      <c r="J16">
        <v>3094</v>
      </c>
      <c r="K16">
        <v>3059</v>
      </c>
      <c r="L16">
        <v>3057</v>
      </c>
      <c r="M16">
        <v>3035</v>
      </c>
      <c r="N16">
        <v>3011</v>
      </c>
      <c r="O16">
        <v>2932</v>
      </c>
      <c r="P16">
        <v>2858</v>
      </c>
      <c r="Q16">
        <v>2722</v>
      </c>
      <c r="R16">
        <v>2763</v>
      </c>
      <c r="S16">
        <v>2807</v>
      </c>
      <c r="T16">
        <v>2702</v>
      </c>
      <c r="U16">
        <v>2627</v>
      </c>
      <c r="V16">
        <v>51.324894514767898</v>
      </c>
      <c r="W16">
        <v>51.080648389033399</v>
      </c>
      <c r="X16">
        <v>52.085757021771599</v>
      </c>
      <c r="Y16">
        <v>53.580013593939</v>
      </c>
      <c r="Z16">
        <v>52.674649698548599</v>
      </c>
      <c r="AA16">
        <v>54.267881241565398</v>
      </c>
      <c r="AB16">
        <v>52.845597329763898</v>
      </c>
      <c r="AC16">
        <v>52.9520514255669</v>
      </c>
      <c r="AD16">
        <v>53.386247950996399</v>
      </c>
      <c r="AE16">
        <v>53.730766528490101</v>
      </c>
      <c r="AF16">
        <v>54.458973171339998</v>
      </c>
      <c r="AG16">
        <v>54.351719197707702</v>
      </c>
      <c r="AH16">
        <v>54.039017211364097</v>
      </c>
      <c r="AI16">
        <v>52.9643411972975</v>
      </c>
      <c r="AJ16">
        <v>52.020385875500502</v>
      </c>
      <c r="AK16">
        <v>49.797844898556498</v>
      </c>
      <c r="AL16">
        <v>50.674932139974999</v>
      </c>
      <c r="AM16">
        <v>51.6876277459627</v>
      </c>
      <c r="AN16">
        <v>49.269706971061701</v>
      </c>
      <c r="AO16">
        <v>47.902117029229899</v>
      </c>
    </row>
    <row r="17" spans="1:41" x14ac:dyDescent="0.25">
      <c r="A17" t="s">
        <v>87</v>
      </c>
      <c r="B17">
        <v>5415</v>
      </c>
      <c r="C17">
        <v>5458</v>
      </c>
      <c r="D17">
        <v>5952</v>
      </c>
      <c r="E17">
        <v>6136</v>
      </c>
      <c r="F17">
        <v>6297</v>
      </c>
      <c r="G17">
        <v>6441</v>
      </c>
      <c r="H17">
        <v>6229</v>
      </c>
      <c r="I17">
        <v>6316</v>
      </c>
      <c r="J17">
        <v>6384</v>
      </c>
      <c r="K17">
        <v>6337</v>
      </c>
      <c r="L17">
        <v>6293</v>
      </c>
      <c r="M17">
        <v>6469</v>
      </c>
      <c r="N17">
        <v>6296</v>
      </c>
      <c r="O17">
        <v>5956</v>
      </c>
      <c r="P17">
        <v>5856</v>
      </c>
      <c r="Q17">
        <v>5428</v>
      </c>
      <c r="R17">
        <v>4981</v>
      </c>
      <c r="S17">
        <v>5195</v>
      </c>
      <c r="T17">
        <v>4763</v>
      </c>
      <c r="U17">
        <v>4666</v>
      </c>
      <c r="V17">
        <v>49.2810338551146</v>
      </c>
      <c r="W17">
        <v>49.340529203843801</v>
      </c>
      <c r="X17">
        <v>53.4996809074811</v>
      </c>
      <c r="Y17">
        <v>54.459443867543499</v>
      </c>
      <c r="Z17">
        <v>55.679838716808199</v>
      </c>
      <c r="AA17">
        <v>56.529256369524497</v>
      </c>
      <c r="AB17">
        <v>54.295999930266802</v>
      </c>
      <c r="AC17">
        <v>54.795946696279799</v>
      </c>
      <c r="AD17">
        <v>55.420515313563399</v>
      </c>
      <c r="AE17">
        <v>54.890038025448398</v>
      </c>
      <c r="AF17">
        <v>54.408064808970799</v>
      </c>
      <c r="AG17">
        <v>55.911357723788001</v>
      </c>
      <c r="AH17">
        <v>55.294520608099198</v>
      </c>
      <c r="AI17">
        <v>53.357700852863097</v>
      </c>
      <c r="AJ17">
        <v>53.179316732959101</v>
      </c>
      <c r="AK17">
        <v>49.7014980038823</v>
      </c>
      <c r="AL17">
        <v>45.982423101067099</v>
      </c>
      <c r="AM17">
        <v>48.328728382313201</v>
      </c>
      <c r="AN17">
        <v>44.025622302125001</v>
      </c>
      <c r="AO17">
        <v>43.1290265928438</v>
      </c>
    </row>
    <row r="18" spans="1:41" x14ac:dyDescent="0.25">
      <c r="A18" t="s">
        <v>59</v>
      </c>
      <c r="B18">
        <v>131</v>
      </c>
      <c r="C18">
        <v>190</v>
      </c>
      <c r="D18">
        <v>196</v>
      </c>
      <c r="E18">
        <v>169</v>
      </c>
      <c r="F18">
        <v>205</v>
      </c>
      <c r="G18">
        <v>181</v>
      </c>
      <c r="H18">
        <v>177</v>
      </c>
      <c r="I18">
        <v>198</v>
      </c>
      <c r="J18">
        <v>186</v>
      </c>
      <c r="K18">
        <v>171</v>
      </c>
      <c r="L18">
        <v>176</v>
      </c>
      <c r="M18">
        <v>152</v>
      </c>
      <c r="N18">
        <v>193</v>
      </c>
      <c r="O18">
        <v>157</v>
      </c>
      <c r="P18">
        <v>159</v>
      </c>
      <c r="Q18">
        <v>162</v>
      </c>
      <c r="R18">
        <v>139</v>
      </c>
      <c r="S18">
        <v>152</v>
      </c>
      <c r="T18">
        <v>149</v>
      </c>
      <c r="U18">
        <v>128</v>
      </c>
      <c r="V18">
        <v>1.19220968329086</v>
      </c>
      <c r="W18">
        <v>1.7176072826548701</v>
      </c>
      <c r="X18">
        <v>1.76175024493721</v>
      </c>
      <c r="Y18">
        <v>1.49994230991115</v>
      </c>
      <c r="Z18">
        <v>1.81266745068218</v>
      </c>
      <c r="AA18">
        <v>1.5885414381127001</v>
      </c>
      <c r="AB18">
        <v>1.5428466828796299</v>
      </c>
      <c r="AC18">
        <v>1.7177956690727301</v>
      </c>
      <c r="AD18">
        <v>1.61469546496284</v>
      </c>
      <c r="AE18">
        <v>1.4811735051841</v>
      </c>
      <c r="AF18">
        <v>1.5216620699791601</v>
      </c>
      <c r="AG18">
        <v>1.3137310827045501</v>
      </c>
      <c r="AH18">
        <v>1.69501945320253</v>
      </c>
      <c r="AI18">
        <v>1.40650756109797</v>
      </c>
      <c r="AJ18">
        <v>1.4439056285076</v>
      </c>
      <c r="AK18">
        <v>1.4833534776398101</v>
      </c>
      <c r="AL18">
        <v>1.2831874746131899</v>
      </c>
      <c r="AM18">
        <v>1.41404556575777</v>
      </c>
      <c r="AN18">
        <v>1.3772449554937201</v>
      </c>
      <c r="AO18">
        <v>1.1831366060617201</v>
      </c>
    </row>
    <row r="19" spans="1:41" x14ac:dyDescent="0.25">
      <c r="A19" t="s">
        <v>60</v>
      </c>
      <c r="B19">
        <v>5284</v>
      </c>
      <c r="C19">
        <v>5268</v>
      </c>
      <c r="D19">
        <v>5756</v>
      </c>
      <c r="E19">
        <v>5967</v>
      </c>
      <c r="F19">
        <v>6092</v>
      </c>
      <c r="G19">
        <v>6260</v>
      </c>
      <c r="H19">
        <v>6052</v>
      </c>
      <c r="I19">
        <v>6118</v>
      </c>
      <c r="J19">
        <v>6198</v>
      </c>
      <c r="K19">
        <v>6166</v>
      </c>
      <c r="L19">
        <v>6117</v>
      </c>
      <c r="M19">
        <v>6317</v>
      </c>
      <c r="N19">
        <v>6103</v>
      </c>
      <c r="O19">
        <v>5799</v>
      </c>
      <c r="P19">
        <v>5697</v>
      </c>
      <c r="Q19">
        <v>5266</v>
      </c>
      <c r="R19">
        <v>4842</v>
      </c>
      <c r="S19">
        <v>5043</v>
      </c>
      <c r="T19">
        <v>4614</v>
      </c>
      <c r="U19">
        <v>4538</v>
      </c>
      <c r="V19">
        <v>48.088824171823802</v>
      </c>
      <c r="W19">
        <v>47.622921921188897</v>
      </c>
      <c r="X19">
        <v>51.737930662543903</v>
      </c>
      <c r="Y19">
        <v>52.9595015576324</v>
      </c>
      <c r="Z19">
        <v>53.8671712661261</v>
      </c>
      <c r="AA19">
        <v>54.940714931411797</v>
      </c>
      <c r="AB19">
        <v>52.753153247387097</v>
      </c>
      <c r="AC19">
        <v>53.078151027207099</v>
      </c>
      <c r="AD19">
        <v>53.805819848600599</v>
      </c>
      <c r="AE19">
        <v>53.408864520264302</v>
      </c>
      <c r="AF19">
        <v>52.886402738991698</v>
      </c>
      <c r="AG19">
        <v>54.597626641083401</v>
      </c>
      <c r="AH19">
        <v>53.5995011548966</v>
      </c>
      <c r="AI19">
        <v>51.9511932917652</v>
      </c>
      <c r="AJ19">
        <v>51.735411104451501</v>
      </c>
      <c r="AK19">
        <v>48.218144526242497</v>
      </c>
      <c r="AL19">
        <v>44.699235626453898</v>
      </c>
      <c r="AM19">
        <v>46.914682816555498</v>
      </c>
      <c r="AN19">
        <v>42.6483773466312</v>
      </c>
      <c r="AO19">
        <v>41.945889986782099</v>
      </c>
    </row>
    <row r="20" spans="1:41" x14ac:dyDescent="0.25">
      <c r="A20" t="s">
        <v>88</v>
      </c>
      <c r="B20">
        <v>15211</v>
      </c>
      <c r="C20">
        <v>14933</v>
      </c>
      <c r="D20">
        <v>15323</v>
      </c>
      <c r="E20">
        <v>16150</v>
      </c>
      <c r="F20">
        <v>16142</v>
      </c>
      <c r="G20">
        <v>16166</v>
      </c>
      <c r="H20">
        <v>15856</v>
      </c>
      <c r="I20">
        <v>15969</v>
      </c>
      <c r="J20">
        <v>15604</v>
      </c>
      <c r="K20">
        <v>14984</v>
      </c>
      <c r="L20">
        <v>15256</v>
      </c>
      <c r="M20">
        <v>15051</v>
      </c>
      <c r="N20">
        <v>14842</v>
      </c>
      <c r="O20">
        <v>14614</v>
      </c>
      <c r="P20">
        <v>14312</v>
      </c>
      <c r="Q20">
        <v>13720</v>
      </c>
      <c r="R20">
        <v>12883</v>
      </c>
      <c r="S20">
        <v>13184</v>
      </c>
      <c r="T20">
        <v>12934</v>
      </c>
      <c r="U20">
        <v>13402</v>
      </c>
      <c r="V20">
        <v>61.532673683869803</v>
      </c>
      <c r="W20">
        <v>60.759565776410597</v>
      </c>
      <c r="X20">
        <v>62.845026289670301</v>
      </c>
      <c r="Y20">
        <v>66.2860520191593</v>
      </c>
      <c r="Z20">
        <v>66.325084128738496</v>
      </c>
      <c r="AA20">
        <v>66.705178460903596</v>
      </c>
      <c r="AB20">
        <v>65.555877124074897</v>
      </c>
      <c r="AC20">
        <v>65.909165951264598</v>
      </c>
      <c r="AD20">
        <v>65.102384806662101</v>
      </c>
      <c r="AE20">
        <v>63.475925408162396</v>
      </c>
      <c r="AF20">
        <v>65.172072041283599</v>
      </c>
      <c r="AG20">
        <v>64.470392707833597</v>
      </c>
      <c r="AH20">
        <v>63.2810468105789</v>
      </c>
      <c r="AI20">
        <v>62.135410466164302</v>
      </c>
      <c r="AJ20">
        <v>60.418012267659499</v>
      </c>
      <c r="AK20">
        <v>57.503059565122598</v>
      </c>
      <c r="AL20">
        <v>53.8197708179285</v>
      </c>
      <c r="AM20">
        <v>54.903365246469598</v>
      </c>
      <c r="AN20">
        <v>52.8388525300062</v>
      </c>
      <c r="AO20">
        <v>54.750757817159702</v>
      </c>
    </row>
    <row r="21" spans="1:41" x14ac:dyDescent="0.25">
      <c r="A21" t="s">
        <v>61</v>
      </c>
      <c r="B21">
        <v>454</v>
      </c>
      <c r="C21">
        <v>501</v>
      </c>
      <c r="D21">
        <v>502</v>
      </c>
      <c r="E21">
        <v>522</v>
      </c>
      <c r="F21">
        <v>461</v>
      </c>
      <c r="G21">
        <v>510</v>
      </c>
      <c r="H21">
        <v>585</v>
      </c>
      <c r="I21">
        <v>454</v>
      </c>
      <c r="J21">
        <v>469</v>
      </c>
      <c r="K21">
        <v>457</v>
      </c>
      <c r="L21">
        <v>447</v>
      </c>
      <c r="M21">
        <v>474</v>
      </c>
      <c r="N21">
        <v>443</v>
      </c>
      <c r="O21">
        <v>404</v>
      </c>
      <c r="P21">
        <v>448</v>
      </c>
      <c r="Q21">
        <v>373</v>
      </c>
      <c r="R21">
        <v>357</v>
      </c>
      <c r="S21">
        <v>335</v>
      </c>
      <c r="T21">
        <v>370</v>
      </c>
      <c r="U21">
        <v>371</v>
      </c>
      <c r="V21">
        <v>1.8365547204310599</v>
      </c>
      <c r="W21">
        <v>2.0384746838533201</v>
      </c>
      <c r="X21">
        <v>2.0588790183002299</v>
      </c>
      <c r="Y21">
        <v>2.1424965420434101</v>
      </c>
      <c r="Z21">
        <v>1.8941806333383999</v>
      </c>
      <c r="AA21">
        <v>2.10439447080668</v>
      </c>
      <c r="AB21">
        <v>2.4186546491917098</v>
      </c>
      <c r="AC21">
        <v>1.8738030773294501</v>
      </c>
      <c r="AD21">
        <v>1.95674304500926</v>
      </c>
      <c r="AE21">
        <v>1.93596488998466</v>
      </c>
      <c r="AF21">
        <v>1.90953829329141</v>
      </c>
      <c r="AG21">
        <v>2.03036118155027</v>
      </c>
      <c r="AH21">
        <v>1.8887955623963399</v>
      </c>
      <c r="AI21">
        <v>1.7177162876919601</v>
      </c>
      <c r="AJ21">
        <v>1.89122900334764</v>
      </c>
      <c r="AK21">
        <v>1.56331204211302</v>
      </c>
      <c r="AL21">
        <v>1.49139627276259</v>
      </c>
      <c r="AM21">
        <v>1.3950718566115901</v>
      </c>
      <c r="AN21">
        <v>1.5115490518093599</v>
      </c>
      <c r="AO21">
        <v>1.5156343195169499</v>
      </c>
    </row>
    <row r="22" spans="1:41" x14ac:dyDescent="0.25">
      <c r="A22" t="s">
        <v>62</v>
      </c>
      <c r="B22">
        <v>14757</v>
      </c>
      <c r="C22">
        <v>14432</v>
      </c>
      <c r="D22">
        <v>14821</v>
      </c>
      <c r="E22">
        <v>15628</v>
      </c>
      <c r="F22">
        <v>15681</v>
      </c>
      <c r="G22">
        <v>15656</v>
      </c>
      <c r="H22">
        <v>15271</v>
      </c>
      <c r="I22">
        <v>15515</v>
      </c>
      <c r="J22">
        <v>15135</v>
      </c>
      <c r="K22">
        <v>14527</v>
      </c>
      <c r="L22">
        <v>14809</v>
      </c>
      <c r="M22">
        <v>14577</v>
      </c>
      <c r="N22">
        <v>14399</v>
      </c>
      <c r="O22">
        <v>14210</v>
      </c>
      <c r="P22">
        <v>13864</v>
      </c>
      <c r="Q22">
        <v>13347</v>
      </c>
      <c r="R22">
        <v>12526</v>
      </c>
      <c r="S22">
        <v>12849</v>
      </c>
      <c r="T22">
        <v>12564</v>
      </c>
      <c r="U22">
        <v>13031</v>
      </c>
      <c r="V22">
        <v>59.696118963438799</v>
      </c>
      <c r="W22">
        <v>58.721091092557302</v>
      </c>
      <c r="X22">
        <v>60.786147271370098</v>
      </c>
      <c r="Y22">
        <v>64.143555477115896</v>
      </c>
      <c r="Z22">
        <v>64.430903495400102</v>
      </c>
      <c r="AA22">
        <v>64.6007839900969</v>
      </c>
      <c r="AB22">
        <v>63.137222474883103</v>
      </c>
      <c r="AC22">
        <v>64.0353628739351</v>
      </c>
      <c r="AD22">
        <v>63.145641761652797</v>
      </c>
      <c r="AE22">
        <v>61.539960518177701</v>
      </c>
      <c r="AF22">
        <v>63.262533747992201</v>
      </c>
      <c r="AG22">
        <v>62.440031526283299</v>
      </c>
      <c r="AH22">
        <v>61.392251248182603</v>
      </c>
      <c r="AI22">
        <v>60.417694178472402</v>
      </c>
      <c r="AJ22">
        <v>58.526783264311902</v>
      </c>
      <c r="AK22">
        <v>55.939747523009601</v>
      </c>
      <c r="AL22">
        <v>52.3283745451659</v>
      </c>
      <c r="AM22">
        <v>53.508293389857997</v>
      </c>
      <c r="AN22">
        <v>51.327303478196903</v>
      </c>
      <c r="AO22">
        <v>53.235123497642697</v>
      </c>
    </row>
    <row r="23" spans="1:41" x14ac:dyDescent="0.25">
      <c r="A23" t="s">
        <v>89</v>
      </c>
      <c r="B23">
        <v>2259</v>
      </c>
      <c r="C23">
        <v>2281</v>
      </c>
      <c r="D23">
        <v>2261</v>
      </c>
      <c r="E23">
        <v>2418</v>
      </c>
      <c r="F23">
        <v>2592</v>
      </c>
      <c r="G23">
        <v>2435</v>
      </c>
      <c r="H23">
        <v>2520</v>
      </c>
      <c r="I23">
        <v>2504</v>
      </c>
      <c r="J23">
        <v>2391</v>
      </c>
      <c r="K23">
        <v>2327</v>
      </c>
      <c r="L23">
        <v>2328</v>
      </c>
      <c r="M23">
        <v>2226</v>
      </c>
      <c r="N23">
        <v>2167</v>
      </c>
      <c r="O23">
        <v>2081</v>
      </c>
      <c r="P23">
        <v>2008</v>
      </c>
      <c r="Q23">
        <v>1994</v>
      </c>
      <c r="R23">
        <v>1864</v>
      </c>
      <c r="S23">
        <v>1890</v>
      </c>
      <c r="T23">
        <v>1886</v>
      </c>
      <c r="U23">
        <v>1801</v>
      </c>
      <c r="V23">
        <v>40.771021712058001</v>
      </c>
      <c r="W23">
        <v>40.881066743135698</v>
      </c>
      <c r="X23">
        <v>40.500841901622898</v>
      </c>
      <c r="Y23">
        <v>43.130819449894702</v>
      </c>
      <c r="Z23">
        <v>46.293154256934102</v>
      </c>
      <c r="AA23">
        <v>43.729684104663903</v>
      </c>
      <c r="AB23">
        <v>45.636465709266702</v>
      </c>
      <c r="AC23">
        <v>45.527272727272702</v>
      </c>
      <c r="AD23">
        <v>44.170623117991497</v>
      </c>
      <c r="AE23">
        <v>43.5238006172262</v>
      </c>
      <c r="AF23">
        <v>44.175411298127003</v>
      </c>
      <c r="AG23">
        <v>42.770679219905801</v>
      </c>
      <c r="AH23">
        <v>42.024629108891602</v>
      </c>
      <c r="AI23">
        <v>40.884086444007799</v>
      </c>
      <c r="AJ23">
        <v>39.984866285668701</v>
      </c>
      <c r="AK23">
        <v>40.096521214558599</v>
      </c>
      <c r="AL23">
        <v>37.902356696964098</v>
      </c>
      <c r="AM23">
        <v>37.907657748004297</v>
      </c>
      <c r="AN23">
        <v>38.077932566121497</v>
      </c>
      <c r="AO23">
        <v>36.361800928729998</v>
      </c>
    </row>
    <row r="24" spans="1:41" x14ac:dyDescent="0.25">
      <c r="A24" t="s">
        <v>63</v>
      </c>
      <c r="B24">
        <v>50</v>
      </c>
      <c r="C24">
        <v>50</v>
      </c>
      <c r="D24">
        <v>59</v>
      </c>
      <c r="E24">
        <v>62</v>
      </c>
      <c r="F24">
        <v>76</v>
      </c>
      <c r="G24">
        <v>52</v>
      </c>
      <c r="H24">
        <v>76</v>
      </c>
      <c r="I24">
        <v>78</v>
      </c>
      <c r="J24">
        <v>55</v>
      </c>
      <c r="K24">
        <v>70</v>
      </c>
      <c r="L24">
        <v>70</v>
      </c>
      <c r="M24">
        <v>50</v>
      </c>
      <c r="N24">
        <v>49</v>
      </c>
      <c r="O24">
        <v>50</v>
      </c>
      <c r="P24">
        <v>43</v>
      </c>
      <c r="Q24">
        <v>60</v>
      </c>
      <c r="R24">
        <v>51</v>
      </c>
      <c r="S24">
        <v>28</v>
      </c>
      <c r="T24">
        <v>55</v>
      </c>
      <c r="U24">
        <v>44</v>
      </c>
      <c r="V24">
        <v>0.90241305250239101</v>
      </c>
      <c r="W24">
        <v>0.89612158577675805</v>
      </c>
      <c r="X24">
        <v>1.0568552287464601</v>
      </c>
      <c r="Y24">
        <v>1.10591844743319</v>
      </c>
      <c r="Z24">
        <v>1.35736100444714</v>
      </c>
      <c r="AA24">
        <v>0.93385773036653896</v>
      </c>
      <c r="AB24">
        <v>1.37633785472391</v>
      </c>
      <c r="AC24">
        <v>1.41818181818181</v>
      </c>
      <c r="AD24">
        <v>1.0160536476325901</v>
      </c>
      <c r="AE24">
        <v>1.3092677452539001</v>
      </c>
      <c r="AF24">
        <v>1.32829844968595</v>
      </c>
      <c r="AG24">
        <v>0.96070708041118202</v>
      </c>
      <c r="AH24">
        <v>0.95025695723843695</v>
      </c>
      <c r="AI24">
        <v>0.98231827111984205</v>
      </c>
      <c r="AJ24">
        <v>0.85624962663533699</v>
      </c>
      <c r="AK24">
        <v>1.2065151819827</v>
      </c>
      <c r="AL24">
        <v>1.0370279997559899</v>
      </c>
      <c r="AM24">
        <v>0.56159492960006396</v>
      </c>
      <c r="AN24">
        <v>1.1104381183121299</v>
      </c>
      <c r="AO24">
        <v>0.88835049464970695</v>
      </c>
    </row>
    <row r="25" spans="1:41" x14ac:dyDescent="0.25">
      <c r="A25" t="s">
        <v>64</v>
      </c>
      <c r="B25">
        <v>2209</v>
      </c>
      <c r="C25">
        <v>2231</v>
      </c>
      <c r="D25">
        <v>2202</v>
      </c>
      <c r="E25">
        <v>2356</v>
      </c>
      <c r="F25">
        <v>2516</v>
      </c>
      <c r="G25">
        <v>2383</v>
      </c>
      <c r="H25">
        <v>2444</v>
      </c>
      <c r="I25">
        <v>2426</v>
      </c>
      <c r="J25">
        <v>2336</v>
      </c>
      <c r="K25">
        <v>2257</v>
      </c>
      <c r="L25">
        <v>2258</v>
      </c>
      <c r="M25">
        <v>2176</v>
      </c>
      <c r="N25">
        <v>2118</v>
      </c>
      <c r="O25">
        <v>2031</v>
      </c>
      <c r="P25">
        <v>1965</v>
      </c>
      <c r="Q25">
        <v>1934</v>
      </c>
      <c r="R25">
        <v>1813</v>
      </c>
      <c r="S25">
        <v>1862</v>
      </c>
      <c r="T25">
        <v>1831</v>
      </c>
      <c r="U25">
        <v>1757</v>
      </c>
      <c r="V25">
        <v>39.868608659555598</v>
      </c>
      <c r="W25">
        <v>39.984945157358901</v>
      </c>
      <c r="X25">
        <v>39.443986672876399</v>
      </c>
      <c r="Y25">
        <v>42.024901002461498</v>
      </c>
      <c r="Z25">
        <v>44.935793252487002</v>
      </c>
      <c r="AA25">
        <v>42.795826374297299</v>
      </c>
      <c r="AB25">
        <v>44.260127854542802</v>
      </c>
      <c r="AC25">
        <v>44.109090909090902</v>
      </c>
      <c r="AD25">
        <v>43.154569470358901</v>
      </c>
      <c r="AE25">
        <v>42.214532871972303</v>
      </c>
      <c r="AF25">
        <v>42.8471128484411</v>
      </c>
      <c r="AG25">
        <v>41.809972139494597</v>
      </c>
      <c r="AH25">
        <v>41.074372151653201</v>
      </c>
      <c r="AI25">
        <v>39.901768172887998</v>
      </c>
      <c r="AJ25">
        <v>39.128616659033398</v>
      </c>
      <c r="AK25">
        <v>38.890006032575897</v>
      </c>
      <c r="AL25">
        <v>36.865328697208099</v>
      </c>
      <c r="AM25">
        <v>37.346062818404199</v>
      </c>
      <c r="AN25">
        <v>36.967494447809401</v>
      </c>
      <c r="AO25">
        <v>35.473450434080299</v>
      </c>
    </row>
    <row r="26" spans="1:41" x14ac:dyDescent="0.25">
      <c r="A26" t="s">
        <v>90</v>
      </c>
      <c r="B26">
        <v>4777</v>
      </c>
      <c r="C26">
        <v>4542</v>
      </c>
      <c r="D26">
        <v>4887</v>
      </c>
      <c r="E26">
        <v>4846</v>
      </c>
      <c r="F26">
        <v>4939</v>
      </c>
      <c r="G26">
        <v>4781</v>
      </c>
      <c r="H26">
        <v>4939</v>
      </c>
      <c r="I26">
        <v>5007</v>
      </c>
      <c r="J26">
        <v>4812</v>
      </c>
      <c r="K26">
        <v>4746</v>
      </c>
      <c r="L26">
        <v>4768</v>
      </c>
      <c r="M26">
        <v>4493</v>
      </c>
      <c r="N26">
        <v>4487</v>
      </c>
      <c r="O26">
        <v>4402</v>
      </c>
      <c r="P26">
        <v>4285</v>
      </c>
      <c r="Q26">
        <v>4203</v>
      </c>
      <c r="R26">
        <v>4118</v>
      </c>
      <c r="S26">
        <v>4214</v>
      </c>
      <c r="T26">
        <v>4040</v>
      </c>
      <c r="U26">
        <v>4008</v>
      </c>
      <c r="V26">
        <v>35.602226909231803</v>
      </c>
      <c r="W26">
        <v>33.972340441445901</v>
      </c>
      <c r="X26">
        <v>36.636105342858997</v>
      </c>
      <c r="Y26">
        <v>36.344000539985103</v>
      </c>
      <c r="Z26">
        <v>37.236127864897398</v>
      </c>
      <c r="AA26">
        <v>36.374010955568998</v>
      </c>
      <c r="AB26">
        <v>38.008680662439197</v>
      </c>
      <c r="AC26">
        <v>38.898988486458698</v>
      </c>
      <c r="AD26">
        <v>37.752131991244497</v>
      </c>
      <c r="AE26">
        <v>37.711861039817499</v>
      </c>
      <c r="AF26">
        <v>38.287347830276502</v>
      </c>
      <c r="AG26">
        <v>36.376443156241301</v>
      </c>
      <c r="AH26">
        <v>36.634253476049302</v>
      </c>
      <c r="AI26">
        <v>36.170317661172298</v>
      </c>
      <c r="AJ26">
        <v>35.372296516427198</v>
      </c>
      <c r="AK26">
        <v>34.631642263292697</v>
      </c>
      <c r="AL26">
        <v>34.027433482069</v>
      </c>
      <c r="AM26">
        <v>34.665438212599298</v>
      </c>
      <c r="AN26">
        <v>33.022723557299301</v>
      </c>
      <c r="AO26">
        <v>32.761157430112704</v>
      </c>
    </row>
    <row r="27" spans="1:41" x14ac:dyDescent="0.25">
      <c r="A27" t="s">
        <v>65</v>
      </c>
      <c r="B27">
        <v>144</v>
      </c>
      <c r="C27">
        <v>125</v>
      </c>
      <c r="D27">
        <v>136</v>
      </c>
      <c r="E27">
        <v>174</v>
      </c>
      <c r="F27">
        <v>158</v>
      </c>
      <c r="G27">
        <v>139</v>
      </c>
      <c r="H27">
        <v>167</v>
      </c>
      <c r="I27">
        <v>132</v>
      </c>
      <c r="J27">
        <v>134</v>
      </c>
      <c r="K27">
        <v>125</v>
      </c>
      <c r="L27">
        <v>133</v>
      </c>
      <c r="M27">
        <v>130</v>
      </c>
      <c r="N27">
        <v>138</v>
      </c>
      <c r="O27">
        <v>140</v>
      </c>
      <c r="P27">
        <v>160</v>
      </c>
      <c r="Q27">
        <v>104</v>
      </c>
      <c r="R27">
        <v>120</v>
      </c>
      <c r="S27">
        <v>128</v>
      </c>
      <c r="T27">
        <v>99</v>
      </c>
      <c r="U27">
        <v>132</v>
      </c>
      <c r="V27">
        <v>1.0732092683544801</v>
      </c>
      <c r="W27">
        <v>0.93494992408206601</v>
      </c>
      <c r="X27">
        <v>1.0195437541700001</v>
      </c>
      <c r="Y27">
        <v>1.3049641134868699</v>
      </c>
      <c r="Z27">
        <v>1.1911942098914301</v>
      </c>
      <c r="AA27">
        <v>1.0575167376749799</v>
      </c>
      <c r="AB27">
        <v>1.28516899587514</v>
      </c>
      <c r="AC27">
        <v>1.02549759940334</v>
      </c>
      <c r="AD27">
        <v>1.0512854710778801</v>
      </c>
      <c r="AE27">
        <v>0.99325382005419205</v>
      </c>
      <c r="AF27">
        <v>1.0679985867086299</v>
      </c>
      <c r="AG27">
        <v>1.05251226581602</v>
      </c>
      <c r="AH27">
        <v>1.12670536654664</v>
      </c>
      <c r="AI27">
        <v>1.1503508570113801</v>
      </c>
      <c r="AJ27">
        <v>1.3207858675912101</v>
      </c>
      <c r="AK27">
        <v>0.85693333223470003</v>
      </c>
      <c r="AL27">
        <v>0.99157164105106499</v>
      </c>
      <c r="AM27">
        <v>1.0529606291439699</v>
      </c>
      <c r="AN27">
        <v>0.809220205983325</v>
      </c>
      <c r="AO27">
        <v>1.07896027464443</v>
      </c>
    </row>
    <row r="28" spans="1:41" x14ac:dyDescent="0.25">
      <c r="A28" t="s">
        <v>66</v>
      </c>
      <c r="B28">
        <v>4633</v>
      </c>
      <c r="C28">
        <v>4417</v>
      </c>
      <c r="D28">
        <v>4751</v>
      </c>
      <c r="E28">
        <v>4672</v>
      </c>
      <c r="F28">
        <v>4781</v>
      </c>
      <c r="G28">
        <v>4642</v>
      </c>
      <c r="H28">
        <v>4772</v>
      </c>
      <c r="I28">
        <v>4875</v>
      </c>
      <c r="J28">
        <v>4678</v>
      </c>
      <c r="K28">
        <v>4621</v>
      </c>
      <c r="L28">
        <v>4635</v>
      </c>
      <c r="M28">
        <v>4363</v>
      </c>
      <c r="N28">
        <v>4349</v>
      </c>
      <c r="O28">
        <v>4262</v>
      </c>
      <c r="P28">
        <v>4125</v>
      </c>
      <c r="Q28">
        <v>4099</v>
      </c>
      <c r="R28">
        <v>3998</v>
      </c>
      <c r="S28">
        <v>4086</v>
      </c>
      <c r="T28">
        <v>3941</v>
      </c>
      <c r="U28">
        <v>3876</v>
      </c>
      <c r="V28">
        <v>34.529017640877299</v>
      </c>
      <c r="W28">
        <v>33.037390517363797</v>
      </c>
      <c r="X28">
        <v>35.616561588689002</v>
      </c>
      <c r="Y28">
        <v>35.0390364264982</v>
      </c>
      <c r="Z28">
        <v>36.044933655005998</v>
      </c>
      <c r="AA28">
        <v>35.316494217893997</v>
      </c>
      <c r="AB28">
        <v>36.723511666564001</v>
      </c>
      <c r="AC28">
        <v>37.873490887055397</v>
      </c>
      <c r="AD28">
        <v>36.7008465201666</v>
      </c>
      <c r="AE28">
        <v>36.7186072197633</v>
      </c>
      <c r="AF28">
        <v>37.219349243567898</v>
      </c>
      <c r="AG28">
        <v>35.323930890425302</v>
      </c>
      <c r="AH28">
        <v>35.5075481095027</v>
      </c>
      <c r="AI28">
        <v>35.019966804160902</v>
      </c>
      <c r="AJ28">
        <v>34.051510648836</v>
      </c>
      <c r="AK28">
        <v>33.774708931058001</v>
      </c>
      <c r="AL28">
        <v>33.035861841017997</v>
      </c>
      <c r="AM28">
        <v>33.612477583455302</v>
      </c>
      <c r="AN28">
        <v>32.213503351316</v>
      </c>
      <c r="AO28">
        <v>31.682197155468302</v>
      </c>
    </row>
    <row r="29" spans="1:41" x14ac:dyDescent="0.25">
      <c r="A29" t="s">
        <v>91</v>
      </c>
      <c r="B29">
        <v>8535</v>
      </c>
      <c r="C29">
        <v>8695</v>
      </c>
      <c r="D29">
        <v>8933</v>
      </c>
      <c r="E29">
        <v>9690</v>
      </c>
      <c r="F29">
        <v>9745</v>
      </c>
      <c r="G29">
        <v>9495</v>
      </c>
      <c r="H29">
        <v>9694</v>
      </c>
      <c r="I29">
        <v>9693</v>
      </c>
      <c r="J29">
        <v>9445</v>
      </c>
      <c r="K29">
        <v>9653</v>
      </c>
      <c r="L29">
        <v>9364</v>
      </c>
      <c r="M29">
        <v>9411</v>
      </c>
      <c r="N29">
        <v>9274</v>
      </c>
      <c r="O29">
        <v>8946</v>
      </c>
      <c r="P29">
        <v>8742</v>
      </c>
      <c r="Q29">
        <v>8275</v>
      </c>
      <c r="R29">
        <v>8145</v>
      </c>
      <c r="S29">
        <v>8512</v>
      </c>
      <c r="T29">
        <v>7885</v>
      </c>
      <c r="U29">
        <v>7472</v>
      </c>
      <c r="V29">
        <v>48.059326662649902</v>
      </c>
      <c r="W29">
        <v>48.574062177034101</v>
      </c>
      <c r="X29">
        <v>49.712841974044402</v>
      </c>
      <c r="Y29">
        <v>53.532066757636102</v>
      </c>
      <c r="Z29">
        <v>53.7518753861089</v>
      </c>
      <c r="AA29">
        <v>52.335387430687902</v>
      </c>
      <c r="AB29">
        <v>53.140811639010799</v>
      </c>
      <c r="AC29">
        <v>52.630435844948401</v>
      </c>
      <c r="AD29">
        <v>51.497489190707</v>
      </c>
      <c r="AE29">
        <v>53.016322854192701</v>
      </c>
      <c r="AF29">
        <v>51.497236505623199</v>
      </c>
      <c r="AG29">
        <v>51.132844335778302</v>
      </c>
      <c r="AH29">
        <v>49.919796746654598</v>
      </c>
      <c r="AI29">
        <v>47.767282668474898</v>
      </c>
      <c r="AJ29">
        <v>46.273310007886899</v>
      </c>
      <c r="AK29">
        <v>43.4203138855802</v>
      </c>
      <c r="AL29">
        <v>42.603606006873001</v>
      </c>
      <c r="AM29">
        <v>44.6364894911272</v>
      </c>
      <c r="AN29">
        <v>40.235750369954502</v>
      </c>
      <c r="AO29">
        <v>38.128284941572602</v>
      </c>
    </row>
    <row r="30" spans="1:41" x14ac:dyDescent="0.25">
      <c r="A30" t="s">
        <v>67</v>
      </c>
      <c r="B30">
        <v>267</v>
      </c>
      <c r="C30">
        <v>272</v>
      </c>
      <c r="D30">
        <v>281</v>
      </c>
      <c r="E30">
        <v>330</v>
      </c>
      <c r="F30">
        <v>311</v>
      </c>
      <c r="G30">
        <v>325</v>
      </c>
      <c r="H30">
        <v>312</v>
      </c>
      <c r="I30">
        <v>299</v>
      </c>
      <c r="J30">
        <v>254</v>
      </c>
      <c r="K30">
        <v>308</v>
      </c>
      <c r="L30">
        <v>317</v>
      </c>
      <c r="M30">
        <v>267</v>
      </c>
      <c r="N30">
        <v>311</v>
      </c>
      <c r="O30">
        <v>257</v>
      </c>
      <c r="P30">
        <v>265</v>
      </c>
      <c r="Q30">
        <v>260</v>
      </c>
      <c r="R30">
        <v>239</v>
      </c>
      <c r="S30">
        <v>245</v>
      </c>
      <c r="T30">
        <v>245</v>
      </c>
      <c r="U30">
        <v>199</v>
      </c>
      <c r="V30">
        <v>1.50343763549239</v>
      </c>
      <c r="W30">
        <v>1.5195106281947399</v>
      </c>
      <c r="X30">
        <v>1.5637869242926701</v>
      </c>
      <c r="Y30">
        <v>1.82307348091021</v>
      </c>
      <c r="Z30">
        <v>1.71542670549819</v>
      </c>
      <c r="AA30">
        <v>1.7913639720877901</v>
      </c>
      <c r="AB30">
        <v>1.7103294028648</v>
      </c>
      <c r="AC30">
        <v>1.6234912119714799</v>
      </c>
      <c r="AD30">
        <v>1.3848980682307599</v>
      </c>
      <c r="AE30">
        <v>1.69160130934335</v>
      </c>
      <c r="AF30">
        <v>1.7433387411664401</v>
      </c>
      <c r="AG30">
        <v>1.45069274653626</v>
      </c>
      <c r="AH30">
        <v>1.6740410597594899</v>
      </c>
      <c r="AI30">
        <v>1.37225482291505</v>
      </c>
      <c r="AJ30">
        <v>1.4027027170086901</v>
      </c>
      <c r="AK30">
        <v>1.3642636387010101</v>
      </c>
      <c r="AL30">
        <v>1.2501242278259801</v>
      </c>
      <c r="AM30">
        <v>1.28476737844527</v>
      </c>
      <c r="AN30">
        <v>1.2501913558197599</v>
      </c>
      <c r="AO30">
        <v>1.0154615502372799</v>
      </c>
    </row>
    <row r="31" spans="1:41" x14ac:dyDescent="0.25">
      <c r="A31" t="s">
        <v>68</v>
      </c>
      <c r="B31">
        <v>8268</v>
      </c>
      <c r="C31">
        <v>8423</v>
      </c>
      <c r="D31">
        <v>8652</v>
      </c>
      <c r="E31">
        <v>9360</v>
      </c>
      <c r="F31">
        <v>9434</v>
      </c>
      <c r="G31">
        <v>9170</v>
      </c>
      <c r="H31">
        <v>9382</v>
      </c>
      <c r="I31">
        <v>9394</v>
      </c>
      <c r="J31">
        <v>9191</v>
      </c>
      <c r="K31">
        <v>9345</v>
      </c>
      <c r="L31">
        <v>9047</v>
      </c>
      <c r="M31">
        <v>9144</v>
      </c>
      <c r="N31">
        <v>8963</v>
      </c>
      <c r="O31">
        <v>8689</v>
      </c>
      <c r="P31">
        <v>8477</v>
      </c>
      <c r="Q31">
        <v>8015</v>
      </c>
      <c r="R31">
        <v>7906</v>
      </c>
      <c r="S31">
        <v>8267</v>
      </c>
      <c r="T31">
        <v>7640</v>
      </c>
      <c r="U31">
        <v>7273</v>
      </c>
      <c r="V31">
        <v>46.555889027157598</v>
      </c>
      <c r="W31">
        <v>47.054551548839399</v>
      </c>
      <c r="X31">
        <v>48.149055049751702</v>
      </c>
      <c r="Y31">
        <v>51.708993276725899</v>
      </c>
      <c r="Z31">
        <v>52.036448680610697</v>
      </c>
      <c r="AA31">
        <v>50.544023458600201</v>
      </c>
      <c r="AB31">
        <v>51.430482236145998</v>
      </c>
      <c r="AC31">
        <v>51.006944632976897</v>
      </c>
      <c r="AD31">
        <v>50.112591122476204</v>
      </c>
      <c r="AE31">
        <v>51.324721544849403</v>
      </c>
      <c r="AF31">
        <v>49.753897764456703</v>
      </c>
      <c r="AG31">
        <v>49.682151589241997</v>
      </c>
      <c r="AH31">
        <v>48.245755686895102</v>
      </c>
      <c r="AI31">
        <v>46.395027845559902</v>
      </c>
      <c r="AJ31">
        <v>44.870607290878198</v>
      </c>
      <c r="AK31">
        <v>42.056050246879202</v>
      </c>
      <c r="AL31">
        <v>41.353481779047002</v>
      </c>
      <c r="AM31">
        <v>43.351722112681898</v>
      </c>
      <c r="AN31">
        <v>38.9855590141348</v>
      </c>
      <c r="AO31">
        <v>37.112823391335397</v>
      </c>
    </row>
    <row r="32" spans="1:41" x14ac:dyDescent="0.25">
      <c r="A32" t="s">
        <v>92</v>
      </c>
      <c r="B32">
        <v>127</v>
      </c>
      <c r="C32">
        <v>136</v>
      </c>
      <c r="D32">
        <v>140</v>
      </c>
      <c r="E32">
        <v>133</v>
      </c>
      <c r="F32">
        <v>143</v>
      </c>
      <c r="G32">
        <v>128</v>
      </c>
      <c r="H32">
        <v>126</v>
      </c>
      <c r="I32">
        <v>139</v>
      </c>
      <c r="J32">
        <v>143</v>
      </c>
      <c r="K32">
        <v>124</v>
      </c>
      <c r="L32">
        <v>139</v>
      </c>
      <c r="M32">
        <v>124</v>
      </c>
      <c r="N32">
        <v>111</v>
      </c>
      <c r="O32">
        <v>115</v>
      </c>
      <c r="P32">
        <v>132</v>
      </c>
      <c r="Q32">
        <v>138</v>
      </c>
      <c r="R32">
        <v>142</v>
      </c>
      <c r="S32">
        <v>143</v>
      </c>
      <c r="T32">
        <v>124</v>
      </c>
      <c r="U32">
        <v>107</v>
      </c>
      <c r="V32">
        <v>35.484772282760503</v>
      </c>
      <c r="W32">
        <v>37.840845854201397</v>
      </c>
      <c r="X32">
        <v>38.440417353102603</v>
      </c>
      <c r="Y32">
        <v>36.289222373806197</v>
      </c>
      <c r="Z32">
        <v>38.869257950529999</v>
      </c>
      <c r="AA32">
        <v>34.380875637926401</v>
      </c>
      <c r="AB32">
        <v>33.466135458167301</v>
      </c>
      <c r="AC32">
        <v>37.425955842757098</v>
      </c>
      <c r="AD32">
        <v>38.911564625850303</v>
      </c>
      <c r="AE32">
        <v>34.368070953436799</v>
      </c>
      <c r="AF32">
        <v>39.001122334455602</v>
      </c>
      <c r="AG32">
        <v>35.277382645803698</v>
      </c>
      <c r="AH32">
        <v>31.988472622478302</v>
      </c>
      <c r="AI32">
        <v>33.294730746959999</v>
      </c>
      <c r="AJ32">
        <v>38.562664329535401</v>
      </c>
      <c r="AK32">
        <v>40.9131337088645</v>
      </c>
      <c r="AL32">
        <v>42.489527229204</v>
      </c>
      <c r="AM32">
        <v>42.071197411003197</v>
      </c>
      <c r="AN32">
        <v>36.806173938854201</v>
      </c>
      <c r="AO32">
        <v>31.760166221430602</v>
      </c>
    </row>
    <row r="33" spans="1:41" x14ac:dyDescent="0.25">
      <c r="A33" t="s">
        <v>489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A34" t="s">
        <v>69</v>
      </c>
      <c r="B34">
        <v>127</v>
      </c>
      <c r="C34">
        <v>136</v>
      </c>
      <c r="D34">
        <v>140</v>
      </c>
      <c r="E34">
        <v>133</v>
      </c>
      <c r="F34">
        <v>143</v>
      </c>
      <c r="G34">
        <v>128</v>
      </c>
      <c r="H34">
        <v>126</v>
      </c>
      <c r="I34">
        <v>139</v>
      </c>
      <c r="J34">
        <v>143</v>
      </c>
      <c r="K34">
        <v>124</v>
      </c>
      <c r="L34">
        <v>139</v>
      </c>
      <c r="M34">
        <v>124</v>
      </c>
      <c r="N34">
        <v>111</v>
      </c>
      <c r="O34">
        <v>115</v>
      </c>
      <c r="P34">
        <v>132</v>
      </c>
      <c r="Q34">
        <v>138</v>
      </c>
      <c r="R34">
        <v>142</v>
      </c>
      <c r="S34">
        <v>143</v>
      </c>
      <c r="T34">
        <v>124</v>
      </c>
      <c r="U34">
        <v>107</v>
      </c>
      <c r="V34">
        <v>35.484772282760503</v>
      </c>
      <c r="W34">
        <v>37.840845854201397</v>
      </c>
      <c r="X34">
        <v>38.440417353102603</v>
      </c>
      <c r="Y34">
        <v>36.289222373806197</v>
      </c>
      <c r="Z34">
        <v>38.869257950529999</v>
      </c>
      <c r="AA34">
        <v>34.380875637926401</v>
      </c>
      <c r="AB34">
        <v>33.466135458167301</v>
      </c>
      <c r="AC34">
        <v>37.425955842757098</v>
      </c>
      <c r="AD34">
        <v>38.911564625850303</v>
      </c>
      <c r="AE34">
        <v>34.368070953436799</v>
      </c>
      <c r="AF34">
        <v>39.001122334455602</v>
      </c>
      <c r="AG34">
        <v>35.277382645803698</v>
      </c>
      <c r="AH34">
        <v>31.988472622478302</v>
      </c>
      <c r="AI34">
        <v>33.294730746959999</v>
      </c>
      <c r="AJ34">
        <v>38.562664329535401</v>
      </c>
      <c r="AK34">
        <v>40.9131337088645</v>
      </c>
      <c r="AL34">
        <v>42.489527229204</v>
      </c>
      <c r="AM34">
        <v>42.071197411003197</v>
      </c>
      <c r="AN34">
        <v>36.806173938854201</v>
      </c>
      <c r="AO34">
        <v>31.760166221430602</v>
      </c>
    </row>
    <row r="35" spans="1:41" x14ac:dyDescent="0.25">
      <c r="A35" t="s">
        <v>93</v>
      </c>
      <c r="B35">
        <v>154</v>
      </c>
      <c r="C35">
        <v>127</v>
      </c>
      <c r="D35">
        <v>163</v>
      </c>
      <c r="E35">
        <v>131</v>
      </c>
      <c r="F35">
        <v>143</v>
      </c>
      <c r="G35">
        <v>157</v>
      </c>
      <c r="H35">
        <v>147</v>
      </c>
      <c r="I35">
        <v>140</v>
      </c>
      <c r="J35">
        <v>179</v>
      </c>
      <c r="K35">
        <v>143</v>
      </c>
      <c r="L35">
        <v>153</v>
      </c>
      <c r="M35">
        <v>125</v>
      </c>
      <c r="N35">
        <v>138</v>
      </c>
      <c r="O35">
        <v>113</v>
      </c>
      <c r="P35">
        <v>92</v>
      </c>
      <c r="Q35">
        <v>114</v>
      </c>
      <c r="R35">
        <v>105</v>
      </c>
      <c r="S35">
        <v>85</v>
      </c>
      <c r="T35">
        <v>101</v>
      </c>
      <c r="U35">
        <v>65</v>
      </c>
      <c r="V35">
        <v>36.719122556032403</v>
      </c>
      <c r="W35">
        <v>29.945767507663199</v>
      </c>
      <c r="X35">
        <v>38.717339667458397</v>
      </c>
      <c r="Y35">
        <v>31.3022700119474</v>
      </c>
      <c r="Z35">
        <v>34.549408069582</v>
      </c>
      <c r="AA35">
        <v>37.876960193003598</v>
      </c>
      <c r="AB35">
        <v>35.108669691903501</v>
      </c>
      <c r="AC35">
        <v>33.452807646356</v>
      </c>
      <c r="AD35">
        <v>43.080625752105803</v>
      </c>
      <c r="AE35">
        <v>34.7171643602816</v>
      </c>
      <c r="AF35">
        <v>37.335285505124403</v>
      </c>
      <c r="AG35">
        <v>30.554876558298702</v>
      </c>
      <c r="AH35">
        <v>34.534534534534501</v>
      </c>
      <c r="AI35">
        <v>29.063786008230402</v>
      </c>
      <c r="AJ35">
        <v>24.312896405919599</v>
      </c>
      <c r="AK35">
        <v>30.9278350515463</v>
      </c>
      <c r="AL35">
        <v>28.563656147986901</v>
      </c>
      <c r="AM35">
        <v>22.727272727272702</v>
      </c>
      <c r="AN35">
        <v>27.216383724063501</v>
      </c>
      <c r="AO35">
        <v>17.515494475882502</v>
      </c>
    </row>
    <row r="36" spans="1:41" x14ac:dyDescent="0.25">
      <c r="A36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0.53475935828876997</v>
      </c>
      <c r="AN36">
        <v>0</v>
      </c>
      <c r="AO36">
        <v>0</v>
      </c>
    </row>
    <row r="37" spans="1:41" x14ac:dyDescent="0.25">
      <c r="A37" t="s">
        <v>71</v>
      </c>
      <c r="B37">
        <v>154</v>
      </c>
      <c r="C37">
        <v>127</v>
      </c>
      <c r="D37">
        <v>163</v>
      </c>
      <c r="E37">
        <v>131</v>
      </c>
      <c r="F37">
        <v>143</v>
      </c>
      <c r="G37">
        <v>157</v>
      </c>
      <c r="H37">
        <v>147</v>
      </c>
      <c r="I37">
        <v>140</v>
      </c>
      <c r="J37">
        <v>179</v>
      </c>
      <c r="K37">
        <v>143</v>
      </c>
      <c r="L37">
        <v>153</v>
      </c>
      <c r="M37">
        <v>125</v>
      </c>
      <c r="N37">
        <v>138</v>
      </c>
      <c r="O37">
        <v>113</v>
      </c>
      <c r="P37">
        <v>92</v>
      </c>
      <c r="Q37">
        <v>114</v>
      </c>
      <c r="R37">
        <v>105</v>
      </c>
      <c r="S37">
        <v>83</v>
      </c>
      <c r="T37">
        <v>101</v>
      </c>
      <c r="U37">
        <v>65</v>
      </c>
      <c r="V37">
        <v>36.719122556032403</v>
      </c>
      <c r="W37">
        <v>29.945767507663199</v>
      </c>
      <c r="X37">
        <v>38.717339667458397</v>
      </c>
      <c r="Y37">
        <v>31.3022700119474</v>
      </c>
      <c r="Z37">
        <v>34.549408069582</v>
      </c>
      <c r="AA37">
        <v>37.876960193003598</v>
      </c>
      <c r="AB37">
        <v>35.108669691903501</v>
      </c>
      <c r="AC37">
        <v>33.452807646356</v>
      </c>
      <c r="AD37">
        <v>43.080625752105803</v>
      </c>
      <c r="AE37">
        <v>34.7171643602816</v>
      </c>
      <c r="AF37">
        <v>37.335285505124403</v>
      </c>
      <c r="AG37">
        <v>30.554876558298702</v>
      </c>
      <c r="AH37">
        <v>34.534534534534501</v>
      </c>
      <c r="AI37">
        <v>29.063786008230402</v>
      </c>
      <c r="AJ37">
        <v>24.312896405919599</v>
      </c>
      <c r="AK37">
        <v>30.9278350515463</v>
      </c>
      <c r="AL37">
        <v>28.563656147986901</v>
      </c>
      <c r="AM37">
        <v>22.192513368983899</v>
      </c>
      <c r="AN37">
        <v>27.216383724063501</v>
      </c>
      <c r="AO37">
        <v>17.515494475882502</v>
      </c>
    </row>
    <row r="38" spans="1:41" x14ac:dyDescent="0.25">
      <c r="A38" t="s">
        <v>94</v>
      </c>
      <c r="B38">
        <v>4059</v>
      </c>
      <c r="C38">
        <v>3994</v>
      </c>
      <c r="D38">
        <v>3910</v>
      </c>
      <c r="E38">
        <v>4706</v>
      </c>
      <c r="F38">
        <v>4664</v>
      </c>
      <c r="G38">
        <v>4665</v>
      </c>
      <c r="H38">
        <v>4599</v>
      </c>
      <c r="I38">
        <v>4708</v>
      </c>
      <c r="J38">
        <v>4438</v>
      </c>
      <c r="K38">
        <v>4301</v>
      </c>
      <c r="L38">
        <v>4484</v>
      </c>
      <c r="M38">
        <v>4241</v>
      </c>
      <c r="N38">
        <v>4141</v>
      </c>
      <c r="O38">
        <v>3894</v>
      </c>
      <c r="P38">
        <v>3753</v>
      </c>
      <c r="Q38">
        <v>3623</v>
      </c>
      <c r="R38">
        <v>3371</v>
      </c>
      <c r="S38">
        <v>3560</v>
      </c>
      <c r="T38">
        <v>3381</v>
      </c>
      <c r="U38">
        <v>3214</v>
      </c>
      <c r="V38">
        <v>52.772541116817202</v>
      </c>
      <c r="W38">
        <v>51.753851735710597</v>
      </c>
      <c r="X38">
        <v>50.513532717524697</v>
      </c>
      <c r="Y38">
        <v>60.531223872917799</v>
      </c>
      <c r="Z38">
        <v>59.809440761211</v>
      </c>
      <c r="AA38">
        <v>59.7410580506358</v>
      </c>
      <c r="AB38">
        <v>58.957003307437802</v>
      </c>
      <c r="AC38">
        <v>60.047190867929302</v>
      </c>
      <c r="AD38">
        <v>56.9682810674813</v>
      </c>
      <c r="AE38">
        <v>55.924688259846299</v>
      </c>
      <c r="AF38">
        <v>58.923244720692701</v>
      </c>
      <c r="AG38">
        <v>56.1231241563666</v>
      </c>
      <c r="AH38">
        <v>55.285573148914501</v>
      </c>
      <c r="AI38">
        <v>52.164826921015901</v>
      </c>
      <c r="AJ38">
        <v>50.597926469200303</v>
      </c>
      <c r="AK38">
        <v>48.947553297846397</v>
      </c>
      <c r="AL38">
        <v>45.654617603640403</v>
      </c>
      <c r="AM38">
        <v>48.2927954203236</v>
      </c>
      <c r="AN38">
        <v>45.411199011456802</v>
      </c>
      <c r="AO38">
        <v>43.168173209944499</v>
      </c>
    </row>
    <row r="39" spans="1:41" x14ac:dyDescent="0.25">
      <c r="A39" t="s">
        <v>72</v>
      </c>
      <c r="B39">
        <v>40</v>
      </c>
      <c r="C39">
        <v>52</v>
      </c>
      <c r="D39">
        <v>70</v>
      </c>
      <c r="E39">
        <v>154</v>
      </c>
      <c r="F39">
        <v>162</v>
      </c>
      <c r="G39">
        <v>188</v>
      </c>
      <c r="H39">
        <v>133</v>
      </c>
      <c r="I39">
        <v>150</v>
      </c>
      <c r="J39">
        <v>140</v>
      </c>
      <c r="K39">
        <v>103</v>
      </c>
      <c r="L39">
        <v>131</v>
      </c>
      <c r="M39">
        <v>144</v>
      </c>
      <c r="N39">
        <v>120</v>
      </c>
      <c r="O39">
        <v>118</v>
      </c>
      <c r="P39">
        <v>98</v>
      </c>
      <c r="Q39">
        <v>102</v>
      </c>
      <c r="R39">
        <v>104</v>
      </c>
      <c r="S39">
        <v>84</v>
      </c>
      <c r="T39">
        <v>97</v>
      </c>
      <c r="U39">
        <v>106</v>
      </c>
      <c r="V39">
        <v>0.52005460573360196</v>
      </c>
      <c r="W39">
        <v>0.673810788747359</v>
      </c>
      <c r="X39">
        <v>0.90433434532652901</v>
      </c>
      <c r="Y39">
        <v>1.9808347803717199</v>
      </c>
      <c r="Z39">
        <v>2.07742911734909</v>
      </c>
      <c r="AA39">
        <v>2.40757104255509</v>
      </c>
      <c r="AB39">
        <v>1.7049970515088499</v>
      </c>
      <c r="AC39">
        <v>1.91314329443275</v>
      </c>
      <c r="AD39">
        <v>1.79710665828016</v>
      </c>
      <c r="AE39">
        <v>1.3392799095010799</v>
      </c>
      <c r="AF39">
        <v>1.72144180606841</v>
      </c>
      <c r="AG39">
        <v>1.9056189291480199</v>
      </c>
      <c r="AH39">
        <v>1.6020934020453299</v>
      </c>
      <c r="AI39">
        <v>1.5807523309398701</v>
      </c>
      <c r="AJ39">
        <v>1.3212354900031</v>
      </c>
      <c r="AK39">
        <v>1.3780431786862599</v>
      </c>
      <c r="AL39">
        <v>1.4085079296287699</v>
      </c>
      <c r="AM39">
        <v>1.1394929256480799</v>
      </c>
      <c r="AN39">
        <v>1.3028353457886099</v>
      </c>
      <c r="AO39">
        <v>1.4237169758102399</v>
      </c>
    </row>
    <row r="40" spans="1:41" x14ac:dyDescent="0.25">
      <c r="A40" t="s">
        <v>73</v>
      </c>
      <c r="B40">
        <v>4006</v>
      </c>
      <c r="C40">
        <v>3933</v>
      </c>
      <c r="D40">
        <v>3831</v>
      </c>
      <c r="E40">
        <v>4548</v>
      </c>
      <c r="F40">
        <v>4502</v>
      </c>
      <c r="G40">
        <v>4477</v>
      </c>
      <c r="H40">
        <v>4466</v>
      </c>
      <c r="I40">
        <v>4558</v>
      </c>
      <c r="J40">
        <v>4298</v>
      </c>
      <c r="K40">
        <v>4198</v>
      </c>
      <c r="L40">
        <v>4353</v>
      </c>
      <c r="M40">
        <v>4097</v>
      </c>
      <c r="N40">
        <v>4021</v>
      </c>
      <c r="O40">
        <v>3776</v>
      </c>
      <c r="P40">
        <v>3655</v>
      </c>
      <c r="Q40">
        <v>3521</v>
      </c>
      <c r="R40">
        <v>3267</v>
      </c>
      <c r="S40">
        <v>3476</v>
      </c>
      <c r="T40">
        <v>3284</v>
      </c>
      <c r="U40">
        <v>3108</v>
      </c>
      <c r="V40">
        <v>52.0834687642202</v>
      </c>
      <c r="W40">
        <v>50.963419848910803</v>
      </c>
      <c r="X40">
        <v>49.4929268135133</v>
      </c>
      <c r="Y40">
        <v>58.498938838510497</v>
      </c>
      <c r="Z40">
        <v>57.732011643861902</v>
      </c>
      <c r="AA40">
        <v>57.333487008080702</v>
      </c>
      <c r="AB40">
        <v>57.252006255928997</v>
      </c>
      <c r="AC40">
        <v>58.134047573496503</v>
      </c>
      <c r="AD40">
        <v>55.1711744092011</v>
      </c>
      <c r="AE40">
        <v>54.585408350345197</v>
      </c>
      <c r="AF40">
        <v>57.201802914624302</v>
      </c>
      <c r="AG40">
        <v>54.217505227218503</v>
      </c>
      <c r="AH40">
        <v>53.683479746869203</v>
      </c>
      <c r="AI40">
        <v>50.584074590076</v>
      </c>
      <c r="AJ40">
        <v>49.276690979197198</v>
      </c>
      <c r="AK40">
        <v>47.569510119160199</v>
      </c>
      <c r="AL40">
        <v>44.246109674011599</v>
      </c>
      <c r="AM40">
        <v>47.153302494675501</v>
      </c>
      <c r="AN40">
        <v>44.1083636656682</v>
      </c>
      <c r="AO40">
        <v>41.744456234134198</v>
      </c>
    </row>
    <row r="41" spans="1:41" x14ac:dyDescent="0.25">
      <c r="A41" t="s">
        <v>74</v>
      </c>
      <c r="B41">
        <v>13</v>
      </c>
      <c r="C41">
        <v>9</v>
      </c>
      <c r="D41">
        <v>9</v>
      </c>
      <c r="E41">
        <v>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0.16901774686342</v>
      </c>
      <c r="W41">
        <v>0.116621098052427</v>
      </c>
      <c r="X41">
        <v>0.116271558684839</v>
      </c>
      <c r="Y41">
        <v>5.1450254035629299E-2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25">
      <c r="A42" t="s">
        <v>95</v>
      </c>
      <c r="B42">
        <v>179</v>
      </c>
      <c r="C42">
        <v>180</v>
      </c>
      <c r="D42">
        <v>243</v>
      </c>
      <c r="E42">
        <v>221</v>
      </c>
      <c r="F42">
        <v>207</v>
      </c>
      <c r="G42">
        <v>185</v>
      </c>
      <c r="H42">
        <v>184</v>
      </c>
      <c r="I42">
        <v>206</v>
      </c>
      <c r="J42">
        <v>201</v>
      </c>
      <c r="K42">
        <v>198</v>
      </c>
      <c r="L42">
        <v>173</v>
      </c>
      <c r="M42">
        <v>182</v>
      </c>
      <c r="N42">
        <v>186</v>
      </c>
      <c r="O42">
        <v>150</v>
      </c>
      <c r="P42">
        <v>161</v>
      </c>
      <c r="Q42">
        <v>162</v>
      </c>
      <c r="R42">
        <v>123</v>
      </c>
      <c r="S42">
        <v>157</v>
      </c>
      <c r="T42">
        <v>120</v>
      </c>
      <c r="U42">
        <v>133</v>
      </c>
      <c r="V42">
        <v>39.1942194000437</v>
      </c>
      <c r="W42">
        <v>39.491004826678299</v>
      </c>
      <c r="X42">
        <v>53.465346534653399</v>
      </c>
      <c r="Y42">
        <v>48.635563380281603</v>
      </c>
      <c r="Z42">
        <v>46.051167964404897</v>
      </c>
      <c r="AA42">
        <v>41.202672605790603</v>
      </c>
      <c r="AB42">
        <v>41.007354579897402</v>
      </c>
      <c r="AC42">
        <v>46.167637830569198</v>
      </c>
      <c r="AD42">
        <v>45.609257998638498</v>
      </c>
      <c r="AE42">
        <v>45.716924497806502</v>
      </c>
      <c r="AF42">
        <v>41.2297426120114</v>
      </c>
      <c r="AG42">
        <v>44.750430292598899</v>
      </c>
      <c r="AH42">
        <v>46.407185628742504</v>
      </c>
      <c r="AI42">
        <v>38.100076200152401</v>
      </c>
      <c r="AJ42">
        <v>41.829046505585801</v>
      </c>
      <c r="AK42">
        <v>42.5085279454211</v>
      </c>
      <c r="AL42">
        <v>33.082302313071501</v>
      </c>
      <c r="AM42">
        <v>42.158968850698102</v>
      </c>
      <c r="AN42">
        <v>32.4236692785733</v>
      </c>
      <c r="AO42">
        <v>35.936233450418797</v>
      </c>
    </row>
    <row r="43" spans="1:41" x14ac:dyDescent="0.25">
      <c r="A43" t="s">
        <v>75</v>
      </c>
      <c r="B43">
        <v>4</v>
      </c>
      <c r="C43">
        <v>6</v>
      </c>
      <c r="D43">
        <v>6</v>
      </c>
      <c r="E43">
        <v>8</v>
      </c>
      <c r="F43">
        <v>6</v>
      </c>
      <c r="G43">
        <v>6</v>
      </c>
      <c r="H43">
        <v>6</v>
      </c>
      <c r="I43">
        <v>0</v>
      </c>
      <c r="J43">
        <v>6</v>
      </c>
      <c r="K43">
        <v>6</v>
      </c>
      <c r="L43">
        <v>2</v>
      </c>
      <c r="M43">
        <v>0</v>
      </c>
      <c r="N43">
        <v>6</v>
      </c>
      <c r="O43">
        <v>2</v>
      </c>
      <c r="P43">
        <v>0</v>
      </c>
      <c r="Q43">
        <v>8</v>
      </c>
      <c r="R43">
        <v>0</v>
      </c>
      <c r="S43">
        <v>0</v>
      </c>
      <c r="T43">
        <v>0</v>
      </c>
      <c r="U43">
        <v>0</v>
      </c>
      <c r="V43">
        <v>0.87584847821326905</v>
      </c>
      <c r="W43">
        <v>1.3163668275559399</v>
      </c>
      <c r="X43">
        <v>1.3201320132013199</v>
      </c>
      <c r="Y43">
        <v>1.76056338028169</v>
      </c>
      <c r="Z43">
        <v>1.3348164627363699</v>
      </c>
      <c r="AA43">
        <v>1.3363028953229299</v>
      </c>
      <c r="AB43">
        <v>1.33719634499665</v>
      </c>
      <c r="AC43">
        <v>0</v>
      </c>
      <c r="AD43">
        <v>1.36147038801906</v>
      </c>
      <c r="AE43">
        <v>1.38536134841837</v>
      </c>
      <c r="AF43">
        <v>0.47664442326024697</v>
      </c>
      <c r="AG43">
        <v>0</v>
      </c>
      <c r="AH43">
        <v>1.4970059880239499</v>
      </c>
      <c r="AI43">
        <v>0.50800101600203196</v>
      </c>
      <c r="AJ43">
        <v>0</v>
      </c>
      <c r="AK43">
        <v>2.0991865652059798</v>
      </c>
      <c r="AL43">
        <v>0</v>
      </c>
      <c r="AM43">
        <v>0</v>
      </c>
      <c r="AN43">
        <v>0</v>
      </c>
      <c r="AO43">
        <v>0</v>
      </c>
    </row>
    <row r="44" spans="1:41" x14ac:dyDescent="0.25">
      <c r="A44" t="s">
        <v>76</v>
      </c>
      <c r="B44">
        <v>175</v>
      </c>
      <c r="C44">
        <v>174</v>
      </c>
      <c r="D44">
        <v>237</v>
      </c>
      <c r="E44">
        <v>213</v>
      </c>
      <c r="F44">
        <v>201</v>
      </c>
      <c r="G44">
        <v>179</v>
      </c>
      <c r="H44">
        <v>178</v>
      </c>
      <c r="I44">
        <v>206</v>
      </c>
      <c r="J44">
        <v>195</v>
      </c>
      <c r="K44">
        <v>192</v>
      </c>
      <c r="L44">
        <v>171</v>
      </c>
      <c r="M44">
        <v>182</v>
      </c>
      <c r="N44">
        <v>180</v>
      </c>
      <c r="O44">
        <v>148</v>
      </c>
      <c r="P44">
        <v>161</v>
      </c>
      <c r="Q44">
        <v>154</v>
      </c>
      <c r="R44">
        <v>123</v>
      </c>
      <c r="S44">
        <v>157</v>
      </c>
      <c r="T44">
        <v>120</v>
      </c>
      <c r="U44">
        <v>133</v>
      </c>
      <c r="V44">
        <v>38.3183709218305</v>
      </c>
      <c r="W44">
        <v>38.174637999122403</v>
      </c>
      <c r="X44">
        <v>52.145214521452097</v>
      </c>
      <c r="Y44">
        <v>46.875</v>
      </c>
      <c r="Z44">
        <v>44.716351501668498</v>
      </c>
      <c r="AA44">
        <v>39.866369710467701</v>
      </c>
      <c r="AB44">
        <v>39.670158234900804</v>
      </c>
      <c r="AC44">
        <v>46.167637830569198</v>
      </c>
      <c r="AD44">
        <v>44.247787610619397</v>
      </c>
      <c r="AE44">
        <v>44.331563149388103</v>
      </c>
      <c r="AF44">
        <v>40.753098188751103</v>
      </c>
      <c r="AG44">
        <v>44.750430292598899</v>
      </c>
      <c r="AH44">
        <v>44.910179640718503</v>
      </c>
      <c r="AI44">
        <v>37.592075184150303</v>
      </c>
      <c r="AJ44">
        <v>41.829046505585801</v>
      </c>
      <c r="AK44">
        <v>40.409341380215103</v>
      </c>
      <c r="AL44">
        <v>33.082302313071501</v>
      </c>
      <c r="AM44">
        <v>42.158968850698102</v>
      </c>
      <c r="AN44">
        <v>32.4236692785733</v>
      </c>
      <c r="AO44">
        <v>35.936233450418797</v>
      </c>
    </row>
    <row r="45" spans="1:41" x14ac:dyDescent="0.25">
      <c r="A45" t="s">
        <v>96</v>
      </c>
      <c r="B45">
        <v>53366</v>
      </c>
      <c r="C45">
        <v>52971</v>
      </c>
      <c r="D45">
        <v>54982</v>
      </c>
      <c r="E45">
        <v>57983</v>
      </c>
      <c r="F45">
        <v>58525</v>
      </c>
      <c r="G45">
        <v>58066</v>
      </c>
      <c r="H45">
        <v>57696</v>
      </c>
      <c r="I45">
        <v>57952</v>
      </c>
      <c r="J45">
        <v>56406</v>
      </c>
      <c r="K45">
        <v>55274</v>
      </c>
      <c r="L45">
        <v>55365</v>
      </c>
      <c r="M45">
        <v>54572</v>
      </c>
      <c r="N45">
        <v>53644</v>
      </c>
      <c r="O45">
        <v>51937</v>
      </c>
      <c r="P45">
        <v>50559</v>
      </c>
      <c r="Q45">
        <v>48648</v>
      </c>
      <c r="R45">
        <v>46188</v>
      </c>
      <c r="S45">
        <v>47571</v>
      </c>
      <c r="T45">
        <v>45217</v>
      </c>
      <c r="U45">
        <v>44835</v>
      </c>
      <c r="V45">
        <v>50.171858782472597</v>
      </c>
      <c r="W45">
        <v>49.735132790391503</v>
      </c>
      <c r="X45">
        <v>51.685353121830197</v>
      </c>
      <c r="Y45">
        <v>54.377346882889299</v>
      </c>
      <c r="Z45">
        <v>54.976745846331802</v>
      </c>
      <c r="AA45">
        <v>54.7243660367009</v>
      </c>
      <c r="AB45">
        <v>54.5163862862412</v>
      </c>
      <c r="AC45">
        <v>54.750880282521798</v>
      </c>
      <c r="AD45">
        <v>53.792081389061302</v>
      </c>
      <c r="AE45">
        <v>53.321577131744</v>
      </c>
      <c r="AF45">
        <v>53.873406980919199</v>
      </c>
      <c r="AG45">
        <v>53.2748636205664</v>
      </c>
      <c r="AH45">
        <v>52.568449522764197</v>
      </c>
      <c r="AI45">
        <v>51.112202390032003</v>
      </c>
      <c r="AJ45">
        <v>49.892486275841001</v>
      </c>
      <c r="AK45">
        <v>47.976899134900997</v>
      </c>
      <c r="AL45">
        <v>45.643879314689499</v>
      </c>
      <c r="AM45">
        <v>46.975306142803099</v>
      </c>
      <c r="AN45">
        <v>44.086361181148199</v>
      </c>
      <c r="AO45">
        <v>43.713912987522001</v>
      </c>
    </row>
    <row r="46" spans="1:41" x14ac:dyDescent="0.25">
      <c r="A46" t="s">
        <v>77</v>
      </c>
      <c r="B46">
        <v>1468</v>
      </c>
      <c r="C46">
        <v>1568</v>
      </c>
      <c r="D46">
        <v>1601</v>
      </c>
      <c r="E46">
        <v>1800</v>
      </c>
      <c r="F46">
        <v>1786</v>
      </c>
      <c r="G46">
        <v>1856</v>
      </c>
      <c r="H46">
        <v>1832</v>
      </c>
      <c r="I46">
        <v>1654</v>
      </c>
      <c r="J46">
        <v>1618</v>
      </c>
      <c r="K46">
        <v>1583</v>
      </c>
      <c r="L46">
        <v>1653</v>
      </c>
      <c r="M46">
        <v>1556</v>
      </c>
      <c r="N46">
        <v>1611</v>
      </c>
      <c r="O46">
        <v>1452</v>
      </c>
      <c r="P46">
        <v>1492</v>
      </c>
      <c r="Q46">
        <v>1410</v>
      </c>
      <c r="R46">
        <v>1323</v>
      </c>
      <c r="S46">
        <v>1250</v>
      </c>
      <c r="T46">
        <v>1291</v>
      </c>
      <c r="U46">
        <v>1230</v>
      </c>
      <c r="V46">
        <v>1.3801350802509</v>
      </c>
      <c r="W46">
        <v>1.47221476308421</v>
      </c>
      <c r="X46">
        <v>1.50500619017224</v>
      </c>
      <c r="Y46">
        <v>1.68806761273478</v>
      </c>
      <c r="Z46">
        <v>1.6777183781554601</v>
      </c>
      <c r="AA46">
        <v>1.7491892564343401</v>
      </c>
      <c r="AB46">
        <v>1.731038887902</v>
      </c>
      <c r="AC46">
        <v>1.56263728581051</v>
      </c>
      <c r="AD46">
        <v>1.54302002778961</v>
      </c>
      <c r="AE46">
        <v>1.5270842819327499</v>
      </c>
      <c r="AF46">
        <v>1.60846639103151</v>
      </c>
      <c r="AG46">
        <v>1.5190150222385299</v>
      </c>
      <c r="AH46">
        <v>1.57869980205005</v>
      </c>
      <c r="AI46">
        <v>1.4289411762390301</v>
      </c>
      <c r="AJ46">
        <v>1.4723311284549701</v>
      </c>
      <c r="AK46">
        <v>1.39054900057988</v>
      </c>
      <c r="AL46">
        <v>1.3074143139632399</v>
      </c>
      <c r="AM46">
        <v>1.23434724261638</v>
      </c>
      <c r="AN46">
        <v>1.2587188952133499</v>
      </c>
      <c r="AO46">
        <v>1.1992441836657</v>
      </c>
    </row>
    <row r="47" spans="1:41" x14ac:dyDescent="0.25">
      <c r="A47" t="s">
        <v>78</v>
      </c>
      <c r="B47">
        <v>51885</v>
      </c>
      <c r="C47">
        <v>51394</v>
      </c>
      <c r="D47">
        <v>53372</v>
      </c>
      <c r="E47">
        <v>56179</v>
      </c>
      <c r="F47">
        <v>56739</v>
      </c>
      <c r="G47">
        <v>56210</v>
      </c>
      <c r="H47">
        <v>55864</v>
      </c>
      <c r="I47">
        <v>56298</v>
      </c>
      <c r="J47">
        <v>54788</v>
      </c>
      <c r="K47">
        <v>53691</v>
      </c>
      <c r="L47">
        <v>53712</v>
      </c>
      <c r="M47">
        <v>53016</v>
      </c>
      <c r="N47">
        <v>52033</v>
      </c>
      <c r="O47">
        <v>50485</v>
      </c>
      <c r="P47">
        <v>49067</v>
      </c>
      <c r="Q47">
        <v>47238</v>
      </c>
      <c r="R47">
        <v>44865</v>
      </c>
      <c r="S47">
        <v>46321</v>
      </c>
      <c r="T47">
        <v>43926</v>
      </c>
      <c r="U47">
        <v>43605</v>
      </c>
      <c r="V47">
        <v>48.779501797560101</v>
      </c>
      <c r="W47">
        <v>48.254467815019197</v>
      </c>
      <c r="X47">
        <v>50.171886559570801</v>
      </c>
      <c r="Y47">
        <v>52.6855280087929</v>
      </c>
      <c r="Z47">
        <v>53.299027468176398</v>
      </c>
      <c r="AA47">
        <v>52.975176780266501</v>
      </c>
      <c r="AB47">
        <v>52.785347398339198</v>
      </c>
      <c r="AC47">
        <v>53.188242996711203</v>
      </c>
      <c r="AD47">
        <v>52.2490613612717</v>
      </c>
      <c r="AE47">
        <v>51.794492849811299</v>
      </c>
      <c r="AF47">
        <v>52.264940589887701</v>
      </c>
      <c r="AG47">
        <v>51.755848598327901</v>
      </c>
      <c r="AH47">
        <v>50.989749720714101</v>
      </c>
      <c r="AI47">
        <v>49.683261213793003</v>
      </c>
      <c r="AJ47">
        <v>48.420155147385998</v>
      </c>
      <c r="AK47">
        <v>46.586350134321101</v>
      </c>
      <c r="AL47">
        <v>44.336465000726299</v>
      </c>
      <c r="AM47">
        <v>45.740958900186698</v>
      </c>
      <c r="AN47">
        <v>42.8276422859349</v>
      </c>
      <c r="AO47">
        <v>42.514668803856303</v>
      </c>
    </row>
    <row r="48" spans="1:41" x14ac:dyDescent="0.25">
      <c r="A48" t="s">
        <v>79</v>
      </c>
      <c r="B48">
        <v>13</v>
      </c>
      <c r="C48">
        <v>9</v>
      </c>
      <c r="D48">
        <v>9</v>
      </c>
      <c r="E48">
        <v>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1.22219046616224E-2</v>
      </c>
      <c r="W48">
        <v>8.4502122881109192E-3</v>
      </c>
      <c r="X48">
        <v>8.4603720871643893E-3</v>
      </c>
      <c r="Y48">
        <v>3.7512613616328401E-3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25">
      <c r="A49" t="s">
        <v>142</v>
      </c>
      <c r="B49">
        <v>204</v>
      </c>
      <c r="C49">
        <v>177</v>
      </c>
      <c r="D49">
        <v>167</v>
      </c>
      <c r="E49">
        <v>136</v>
      </c>
      <c r="F49">
        <v>138</v>
      </c>
      <c r="G49">
        <v>75</v>
      </c>
      <c r="H49">
        <v>27</v>
      </c>
      <c r="I49">
        <v>7</v>
      </c>
      <c r="J49">
        <v>0</v>
      </c>
      <c r="K49">
        <v>0</v>
      </c>
      <c r="L49">
        <v>0</v>
      </c>
      <c r="M49">
        <v>0</v>
      </c>
      <c r="N49">
        <v>4</v>
      </c>
      <c r="O49">
        <v>1</v>
      </c>
      <c r="P49">
        <v>3</v>
      </c>
      <c r="Q49">
        <v>134</v>
      </c>
      <c r="R49">
        <v>137</v>
      </c>
      <c r="S49">
        <v>226</v>
      </c>
      <c r="T49">
        <v>211</v>
      </c>
      <c r="U49">
        <v>210</v>
      </c>
      <c r="V49" t="s">
        <v>473</v>
      </c>
      <c r="W49" t="s">
        <v>473</v>
      </c>
      <c r="X49" t="s">
        <v>473</v>
      </c>
      <c r="Y49" t="s">
        <v>473</v>
      </c>
      <c r="Z49" t="s">
        <v>473</v>
      </c>
      <c r="AA49" t="s">
        <v>473</v>
      </c>
      <c r="AB49" t="s">
        <v>473</v>
      </c>
      <c r="AC49" t="s">
        <v>473</v>
      </c>
      <c r="AD49" t="s">
        <v>473</v>
      </c>
      <c r="AE49" t="s">
        <v>473</v>
      </c>
      <c r="AF49" t="s">
        <v>473</v>
      </c>
      <c r="AG49" t="s">
        <v>473</v>
      </c>
      <c r="AH49" t="s">
        <v>473</v>
      </c>
      <c r="AI49" t="s">
        <v>473</v>
      </c>
      <c r="AJ49" t="s">
        <v>473</v>
      </c>
      <c r="AK49" t="s">
        <v>473</v>
      </c>
      <c r="AL49" t="s">
        <v>473</v>
      </c>
      <c r="AM49" t="s">
        <v>473</v>
      </c>
      <c r="AN49" t="s">
        <v>473</v>
      </c>
      <c r="AO49" t="s">
        <v>473</v>
      </c>
    </row>
    <row r="50" spans="1:41" x14ac:dyDescent="0.25">
      <c r="A50" t="s">
        <v>461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</v>
      </c>
      <c r="T50">
        <v>0</v>
      </c>
      <c r="U50">
        <v>2</v>
      </c>
      <c r="V50" s="34" t="s">
        <v>473</v>
      </c>
      <c r="W50" s="34" t="s">
        <v>473</v>
      </c>
      <c r="X50" s="34" t="s">
        <v>473</v>
      </c>
      <c r="Y50" s="34" t="s">
        <v>473</v>
      </c>
      <c r="Z50" s="34" t="s">
        <v>473</v>
      </c>
      <c r="AA50" s="34" t="s">
        <v>473</v>
      </c>
      <c r="AB50" s="34" t="s">
        <v>473</v>
      </c>
      <c r="AC50" s="34" t="s">
        <v>473</v>
      </c>
      <c r="AD50" s="34" t="s">
        <v>473</v>
      </c>
      <c r="AE50" s="34" t="s">
        <v>473</v>
      </c>
      <c r="AF50" s="34" t="s">
        <v>473</v>
      </c>
      <c r="AG50" s="34" t="s">
        <v>473</v>
      </c>
      <c r="AH50" s="34" t="s">
        <v>473</v>
      </c>
      <c r="AI50" s="34" t="s">
        <v>473</v>
      </c>
      <c r="AJ50" s="34" t="s">
        <v>473</v>
      </c>
      <c r="AK50" s="34" t="s">
        <v>473</v>
      </c>
      <c r="AL50" s="34" t="s">
        <v>473</v>
      </c>
      <c r="AM50" s="34" t="s">
        <v>473</v>
      </c>
      <c r="AN50" s="34" t="s">
        <v>473</v>
      </c>
      <c r="AO50" s="34" t="s">
        <v>473</v>
      </c>
    </row>
    <row r="51" spans="1:41" x14ac:dyDescent="0.25">
      <c r="A51" t="s">
        <v>143</v>
      </c>
      <c r="B51">
        <v>204</v>
      </c>
      <c r="C51">
        <v>177</v>
      </c>
      <c r="D51">
        <v>167</v>
      </c>
      <c r="E51">
        <v>136</v>
      </c>
      <c r="F51">
        <v>138</v>
      </c>
      <c r="G51">
        <v>75</v>
      </c>
      <c r="H51">
        <v>27</v>
      </c>
      <c r="I51">
        <v>7</v>
      </c>
      <c r="J51">
        <v>0</v>
      </c>
      <c r="K51">
        <v>0</v>
      </c>
      <c r="L51">
        <v>0</v>
      </c>
      <c r="M51">
        <v>0</v>
      </c>
      <c r="N51">
        <v>4</v>
      </c>
      <c r="O51">
        <v>1</v>
      </c>
      <c r="P51">
        <v>3</v>
      </c>
      <c r="Q51">
        <v>134</v>
      </c>
      <c r="R51">
        <v>137</v>
      </c>
      <c r="S51">
        <v>224</v>
      </c>
      <c r="T51">
        <v>211</v>
      </c>
      <c r="U51">
        <v>208</v>
      </c>
      <c r="V51" s="34" t="s">
        <v>473</v>
      </c>
      <c r="W51" s="34" t="s">
        <v>473</v>
      </c>
      <c r="X51" s="34" t="s">
        <v>473</v>
      </c>
      <c r="Y51" s="34" t="s">
        <v>473</v>
      </c>
      <c r="Z51" s="34" t="s">
        <v>473</v>
      </c>
      <c r="AA51" s="34" t="s">
        <v>473</v>
      </c>
      <c r="AB51" s="34" t="s">
        <v>473</v>
      </c>
      <c r="AC51" s="34" t="s">
        <v>473</v>
      </c>
      <c r="AD51" s="34" t="s">
        <v>473</v>
      </c>
      <c r="AE51" s="34" t="s">
        <v>473</v>
      </c>
      <c r="AF51" s="34" t="s">
        <v>473</v>
      </c>
      <c r="AG51" s="34" t="s">
        <v>473</v>
      </c>
      <c r="AH51" s="34" t="s">
        <v>473</v>
      </c>
      <c r="AI51" s="34" t="s">
        <v>473</v>
      </c>
      <c r="AJ51" s="34" t="s">
        <v>473</v>
      </c>
      <c r="AK51" s="34" t="s">
        <v>473</v>
      </c>
      <c r="AL51" s="34" t="s">
        <v>473</v>
      </c>
      <c r="AM51" s="34" t="s">
        <v>473</v>
      </c>
      <c r="AN51" s="34" t="s">
        <v>473</v>
      </c>
      <c r="AO51" s="34" t="s">
        <v>473</v>
      </c>
    </row>
    <row r="52" spans="1:41" x14ac:dyDescent="0.25"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1F5C-3CF6-40C6-A00B-E54958EDA872}">
  <dimension ref="A1:Q26"/>
  <sheetViews>
    <sheetView topLeftCell="B1" zoomScaleNormal="100" workbookViewId="0">
      <selection activeCell="B3" sqref="B3"/>
    </sheetView>
  </sheetViews>
  <sheetFormatPr defaultRowHeight="14.25" x14ac:dyDescent="0.2"/>
  <cols>
    <col min="1" max="1" width="8.28515625" style="1" hidden="1" customWidth="1"/>
    <col min="2" max="2" width="23.7109375" style="1" customWidth="1"/>
    <col min="3" max="10" width="9.140625" style="1"/>
    <col min="11" max="11" width="2.7109375" style="1" customWidth="1"/>
    <col min="12" max="16384" width="9.140625" style="1"/>
  </cols>
  <sheetData>
    <row r="1" spans="1:17" ht="15.75" x14ac:dyDescent="0.25">
      <c r="B1" s="2" t="s">
        <v>493</v>
      </c>
    </row>
    <row r="2" spans="1:17" ht="15.75" x14ac:dyDescent="0.25">
      <c r="B2" s="2" t="s">
        <v>98</v>
      </c>
    </row>
    <row r="3" spans="1:17" ht="15.75" x14ac:dyDescent="0.25">
      <c r="B3" s="2"/>
    </row>
    <row r="4" spans="1:17" s="5" customFormat="1" ht="12.75" x14ac:dyDescent="0.2">
      <c r="B4" s="20" t="s">
        <v>144</v>
      </c>
    </row>
    <row r="5" spans="1:17" s="5" customFormat="1" ht="12.75" x14ac:dyDescent="0.2">
      <c r="C5" s="6" t="s">
        <v>0</v>
      </c>
      <c r="L5" s="6" t="s">
        <v>1</v>
      </c>
    </row>
    <row r="6" spans="1:17" s="5" customFormat="1" ht="12.75" x14ac:dyDescent="0.2">
      <c r="C6" s="19" t="s">
        <v>18</v>
      </c>
      <c r="D6" s="19" t="s">
        <v>19</v>
      </c>
      <c r="E6" s="19" t="s">
        <v>20</v>
      </c>
      <c r="F6" s="19" t="s">
        <v>21</v>
      </c>
      <c r="G6" s="19" t="s">
        <v>22</v>
      </c>
      <c r="H6" s="19" t="s">
        <v>23</v>
      </c>
      <c r="I6" s="19" t="s">
        <v>24</v>
      </c>
      <c r="J6" s="19" t="s">
        <v>33</v>
      </c>
      <c r="K6" s="10"/>
      <c r="L6" s="19" t="s">
        <v>19</v>
      </c>
      <c r="M6" s="19" t="s">
        <v>20</v>
      </c>
      <c r="N6" s="19" t="s">
        <v>21</v>
      </c>
      <c r="O6" s="19" t="s">
        <v>22</v>
      </c>
      <c r="P6" s="19" t="s">
        <v>23</v>
      </c>
      <c r="Q6" s="19" t="s">
        <v>24</v>
      </c>
    </row>
    <row r="7" spans="1:17" s="5" customFormat="1" ht="12.75" x14ac:dyDescent="0.2">
      <c r="A7" s="5" t="s">
        <v>34</v>
      </c>
      <c r="B7" s="5" t="s">
        <v>4</v>
      </c>
      <c r="C7" s="9">
        <f>VLOOKUP(CONCATENATE(Lookup!$F$2,$A7), t2.2, 2)</f>
        <v>2674</v>
      </c>
      <c r="D7" s="9">
        <f>VLOOKUP(CONCATENATE(Lookup!$F$2,$A7), t2.2, 3)</f>
        <v>89</v>
      </c>
      <c r="E7" s="9">
        <f>VLOOKUP(CONCATENATE(Lookup!$F$2,$A7), t2.2, 4)</f>
        <v>413</v>
      </c>
      <c r="F7" s="9">
        <f>VLOOKUP(CONCATENATE(Lookup!$F$2,$A7), t2.2, 5)</f>
        <v>754</v>
      </c>
      <c r="G7" s="9">
        <f>VLOOKUP(CONCATENATE(Lookup!$F$2,$A7), t2.2, 6)</f>
        <v>876</v>
      </c>
      <c r="H7" s="9">
        <f>VLOOKUP(CONCATENATE(Lookup!$F$2,$A7), t2.2, 7)</f>
        <v>466</v>
      </c>
      <c r="I7" s="9">
        <f>VLOOKUP(CONCATENATE(Lookup!$F$2,$A7), t2.2, 8)</f>
        <v>76</v>
      </c>
      <c r="J7" s="9" t="str">
        <f>VLOOKUP(CONCATENATE(Lookup!$F$2,$A7), t2.2, 9)</f>
        <v>-</v>
      </c>
      <c r="K7" s="9" t="s">
        <v>32</v>
      </c>
      <c r="L7" s="26">
        <f>VLOOKUP(CONCATENATE(Lookup!$F$2,$A7), t2.2, 10)</f>
        <v>3.3283470456245299</v>
      </c>
      <c r="M7" s="26">
        <f>VLOOKUP(CONCATENATE(Lookup!$F$2,$A7), t2.2, 11)</f>
        <v>15.4450261780104</v>
      </c>
      <c r="N7" s="26">
        <f>VLOOKUP(CONCATENATE(Lookup!$F$2,$A7), t2.2, 12)</f>
        <v>28.197456993268499</v>
      </c>
      <c r="O7" s="26">
        <f>VLOOKUP(CONCATENATE(Lookup!$F$2,$A7), t2.2, 13)</f>
        <v>32.7599102468212</v>
      </c>
      <c r="P7" s="26">
        <f>VLOOKUP(CONCATENATE(Lookup!$F$2,$A7), t2.2, 14)</f>
        <v>17.427075542258699</v>
      </c>
      <c r="Q7" s="26">
        <f>VLOOKUP(CONCATENATE(Lookup!$F$2,$A7), t2.2, 15)</f>
        <v>2.8421839940164499</v>
      </c>
    </row>
    <row r="8" spans="1:17" s="5" customFormat="1" ht="12.75" x14ac:dyDescent="0.2">
      <c r="A8" s="5" t="s">
        <v>35</v>
      </c>
      <c r="B8" s="5" t="s">
        <v>5</v>
      </c>
      <c r="C8" s="9">
        <f>VLOOKUP(CONCATENATE(Lookup!$F$2,$A8), t2.2, 2)</f>
        <v>622</v>
      </c>
      <c r="D8" s="9">
        <f>VLOOKUP(CONCATENATE(Lookup!$F$2,$A8), t2.2, 3)</f>
        <v>14</v>
      </c>
      <c r="E8" s="9">
        <f>VLOOKUP(CONCATENATE(Lookup!$F$2,$A8), t2.2, 4)</f>
        <v>84</v>
      </c>
      <c r="F8" s="9">
        <f>VLOOKUP(CONCATENATE(Lookup!$F$2,$A8), t2.2, 5)</f>
        <v>157</v>
      </c>
      <c r="G8" s="9">
        <f>VLOOKUP(CONCATENATE(Lookup!$F$2,$A8), t2.2, 6)</f>
        <v>234</v>
      </c>
      <c r="H8" s="9">
        <f>VLOOKUP(CONCATENATE(Lookup!$F$2,$A8), t2.2, 7)</f>
        <v>105</v>
      </c>
      <c r="I8" s="9">
        <f>VLOOKUP(CONCATENATE(Lookup!$F$2,$A8), t2.2, 8)</f>
        <v>28</v>
      </c>
      <c r="J8" s="9" t="str">
        <f>VLOOKUP(CONCATENATE(Lookup!$F$2,$A8), t2.2, 9)</f>
        <v>-</v>
      </c>
      <c r="K8" s="9" t="s">
        <v>32</v>
      </c>
      <c r="L8" s="26">
        <f>VLOOKUP(CONCATENATE(Lookup!$F$2,$A8), t2.2, 10)</f>
        <v>2.2508038585209</v>
      </c>
      <c r="M8" s="26">
        <f>VLOOKUP(CONCATENATE(Lookup!$F$2,$A8), t2.2, 11)</f>
        <v>13.5048231511254</v>
      </c>
      <c r="N8" s="26">
        <f>VLOOKUP(CONCATENATE(Lookup!$F$2,$A8), t2.2, 12)</f>
        <v>25.24115755627</v>
      </c>
      <c r="O8" s="26">
        <f>VLOOKUP(CONCATENATE(Lookup!$F$2,$A8), t2.2, 13)</f>
        <v>37.620578778134998</v>
      </c>
      <c r="P8" s="26">
        <f>VLOOKUP(CONCATENATE(Lookup!$F$2,$A8), t2.2, 14)</f>
        <v>16.881028938906699</v>
      </c>
      <c r="Q8" s="26">
        <f>VLOOKUP(CONCATENATE(Lookup!$F$2,$A8), t2.2, 15)</f>
        <v>4.5016077170418001</v>
      </c>
    </row>
    <row r="9" spans="1:17" s="5" customFormat="1" ht="12.75" x14ac:dyDescent="0.2">
      <c r="A9" s="5" t="s">
        <v>36</v>
      </c>
      <c r="B9" s="5" t="s">
        <v>6</v>
      </c>
      <c r="C9" s="9">
        <f>VLOOKUP(CONCATENATE(Lookup!$F$2,$A9), t2.2, 2)</f>
        <v>1088</v>
      </c>
      <c r="D9" s="9">
        <f>VLOOKUP(CONCATENATE(Lookup!$F$2,$A9), t2.2, 3)</f>
        <v>35</v>
      </c>
      <c r="E9" s="9">
        <f>VLOOKUP(CONCATENATE(Lookup!$F$2,$A9), t2.2, 4)</f>
        <v>143</v>
      </c>
      <c r="F9" s="9">
        <f>VLOOKUP(CONCATENATE(Lookup!$F$2,$A9), t2.2, 5)</f>
        <v>329</v>
      </c>
      <c r="G9" s="9">
        <f>VLOOKUP(CONCATENATE(Lookup!$F$2,$A9), t2.2, 6)</f>
        <v>381</v>
      </c>
      <c r="H9" s="9">
        <f>VLOOKUP(CONCATENATE(Lookup!$F$2,$A9), t2.2, 7)</f>
        <v>163</v>
      </c>
      <c r="I9" s="9">
        <f>VLOOKUP(CONCATENATE(Lookup!$F$2,$A9), t2.2, 8)</f>
        <v>37</v>
      </c>
      <c r="J9" s="9" t="str">
        <f>VLOOKUP(CONCATENATE(Lookup!$F$2,$A9), t2.2, 9)</f>
        <v>-</v>
      </c>
      <c r="K9" s="9" t="s">
        <v>32</v>
      </c>
      <c r="L9" s="26">
        <f>VLOOKUP(CONCATENATE(Lookup!$F$2,$A9), t2.2, 10)</f>
        <v>3.21691176470588</v>
      </c>
      <c r="M9" s="26">
        <f>VLOOKUP(CONCATENATE(Lookup!$F$2,$A9), t2.2, 11)</f>
        <v>13.143382352941099</v>
      </c>
      <c r="N9" s="26">
        <f>VLOOKUP(CONCATENATE(Lookup!$F$2,$A9), t2.2, 12)</f>
        <v>30.238970588235201</v>
      </c>
      <c r="O9" s="26">
        <f>VLOOKUP(CONCATENATE(Lookup!$F$2,$A9), t2.2, 13)</f>
        <v>35.018382352941103</v>
      </c>
      <c r="P9" s="26">
        <f>VLOOKUP(CONCATENATE(Lookup!$F$2,$A9), t2.2, 14)</f>
        <v>14.981617647058799</v>
      </c>
      <c r="Q9" s="26">
        <f>VLOOKUP(CONCATENATE(Lookup!$F$2,$A9), t2.2, 15)</f>
        <v>3.4007352941176401</v>
      </c>
    </row>
    <row r="10" spans="1:17" s="5" customFormat="1" ht="12.75" x14ac:dyDescent="0.2">
      <c r="A10" s="5" t="s">
        <v>37</v>
      </c>
      <c r="B10" s="5" t="s">
        <v>7</v>
      </c>
      <c r="C10" s="9">
        <f>VLOOKUP(CONCATENATE(Lookup!$F$2,$A10), t2.2, 2)</f>
        <v>2680</v>
      </c>
      <c r="D10" s="9">
        <f>VLOOKUP(CONCATENATE(Lookup!$F$2,$A10), t2.2, 3)</f>
        <v>83</v>
      </c>
      <c r="E10" s="9">
        <f>VLOOKUP(CONCATENATE(Lookup!$F$2,$A10), t2.2, 4)</f>
        <v>404</v>
      </c>
      <c r="F10" s="9">
        <f>VLOOKUP(CONCATENATE(Lookup!$F$2,$A10), t2.2, 5)</f>
        <v>769</v>
      </c>
      <c r="G10" s="9">
        <f>VLOOKUP(CONCATENATE(Lookup!$F$2,$A10), t2.2, 6)</f>
        <v>891</v>
      </c>
      <c r="H10" s="9">
        <f>VLOOKUP(CONCATENATE(Lookup!$F$2,$A10), t2.2, 7)</f>
        <v>445</v>
      </c>
      <c r="I10" s="9">
        <f>VLOOKUP(CONCATENATE(Lookup!$F$2,$A10), t2.2, 8)</f>
        <v>88</v>
      </c>
      <c r="J10" s="9" t="str">
        <f>VLOOKUP(CONCATENATE(Lookup!$F$2,$A10), t2.2, 9)</f>
        <v>-</v>
      </c>
      <c r="K10" s="9" t="s">
        <v>32</v>
      </c>
      <c r="L10" s="26">
        <f>VLOOKUP(CONCATENATE(Lookup!$F$2,$A10), t2.2, 10)</f>
        <v>3.0970149253731298</v>
      </c>
      <c r="M10" s="26">
        <f>VLOOKUP(CONCATENATE(Lookup!$F$2,$A10), t2.2, 11)</f>
        <v>15.0746268656716</v>
      </c>
      <c r="N10" s="26">
        <f>VLOOKUP(CONCATENATE(Lookup!$F$2,$A10), t2.2, 12)</f>
        <v>28.694029850746201</v>
      </c>
      <c r="O10" s="26">
        <f>VLOOKUP(CONCATENATE(Lookup!$F$2,$A10), t2.2, 13)</f>
        <v>33.246268656716403</v>
      </c>
      <c r="P10" s="26">
        <f>VLOOKUP(CONCATENATE(Lookup!$F$2,$A10), t2.2, 14)</f>
        <v>16.6044776119403</v>
      </c>
      <c r="Q10" s="26">
        <f>VLOOKUP(CONCATENATE(Lookup!$F$2,$A10), t2.2, 15)</f>
        <v>3.2835820895522301</v>
      </c>
    </row>
    <row r="11" spans="1:17" s="5" customFormat="1" ht="12.75" x14ac:dyDescent="0.2">
      <c r="A11" s="5" t="s">
        <v>38</v>
      </c>
      <c r="B11" s="5" t="s">
        <v>8</v>
      </c>
      <c r="C11" s="9">
        <f>VLOOKUP(CONCATENATE(Lookup!$F$2,$A11), t2.2, 2)</f>
        <v>2693</v>
      </c>
      <c r="D11" s="9">
        <f>VLOOKUP(CONCATENATE(Lookup!$F$2,$A11), t2.2, 3)</f>
        <v>68</v>
      </c>
      <c r="E11" s="9">
        <f>VLOOKUP(CONCATENATE(Lookup!$F$2,$A11), t2.2, 4)</f>
        <v>311</v>
      </c>
      <c r="F11" s="9">
        <f>VLOOKUP(CONCATENATE(Lookup!$F$2,$A11), t2.2, 5)</f>
        <v>741</v>
      </c>
      <c r="G11" s="9">
        <f>VLOOKUP(CONCATENATE(Lookup!$F$2,$A11), t2.2, 6)</f>
        <v>950</v>
      </c>
      <c r="H11" s="9">
        <f>VLOOKUP(CONCATENATE(Lookup!$F$2,$A11), t2.2, 7)</f>
        <v>502</v>
      </c>
      <c r="I11" s="9">
        <f>VLOOKUP(CONCATENATE(Lookup!$F$2,$A11), t2.2, 8)</f>
        <v>121</v>
      </c>
      <c r="J11" s="9" t="str">
        <f>VLOOKUP(CONCATENATE(Lookup!$F$2,$A11), t2.2, 9)</f>
        <v>-</v>
      </c>
      <c r="K11" s="9" t="s">
        <v>32</v>
      </c>
      <c r="L11" s="26">
        <f>VLOOKUP(CONCATENATE(Lookup!$F$2,$A11), t2.2, 10)</f>
        <v>2.5250649832900098</v>
      </c>
      <c r="M11" s="26">
        <f>VLOOKUP(CONCATENATE(Lookup!$F$2,$A11), t2.2, 11)</f>
        <v>11.548458967694</v>
      </c>
      <c r="N11" s="26">
        <f>VLOOKUP(CONCATENATE(Lookup!$F$2,$A11), t2.2, 12)</f>
        <v>27.515781656145499</v>
      </c>
      <c r="O11" s="26">
        <f>VLOOKUP(CONCATENATE(Lookup!$F$2,$A11), t2.2, 13)</f>
        <v>35.276643148904498</v>
      </c>
      <c r="P11" s="26">
        <f>VLOOKUP(CONCATENATE(Lookup!$F$2,$A11), t2.2, 14)</f>
        <v>18.640920906052699</v>
      </c>
      <c r="Q11" s="26">
        <f>VLOOKUP(CONCATENATE(Lookup!$F$2,$A11), t2.2, 15)</f>
        <v>4.4931303379131</v>
      </c>
    </row>
    <row r="12" spans="1:17" s="5" customFormat="1" ht="12.75" x14ac:dyDescent="0.2">
      <c r="A12" s="5" t="s">
        <v>39</v>
      </c>
      <c r="B12" s="5" t="s">
        <v>9</v>
      </c>
      <c r="C12" s="9">
        <f>VLOOKUP(CONCATENATE(Lookup!$F$2,$A12), t2.2, 2)</f>
        <v>4666</v>
      </c>
      <c r="D12" s="9">
        <f>VLOOKUP(CONCATENATE(Lookup!$F$2,$A12), t2.2, 3)</f>
        <v>81</v>
      </c>
      <c r="E12" s="9">
        <f>VLOOKUP(CONCATENATE(Lookup!$F$2,$A12), t2.2, 4)</f>
        <v>459</v>
      </c>
      <c r="F12" s="9">
        <f>VLOOKUP(CONCATENATE(Lookup!$F$2,$A12), t2.2, 5)</f>
        <v>1277</v>
      </c>
      <c r="G12" s="9">
        <f>VLOOKUP(CONCATENATE(Lookup!$F$2,$A12), t2.2, 6)</f>
        <v>1678</v>
      </c>
      <c r="H12" s="9">
        <f>VLOOKUP(CONCATENATE(Lookup!$F$2,$A12), t2.2, 7)</f>
        <v>929</v>
      </c>
      <c r="I12" s="9">
        <f>VLOOKUP(CONCATENATE(Lookup!$F$2,$A12), t2.2, 8)</f>
        <v>242</v>
      </c>
      <c r="J12" s="9" t="str">
        <f>VLOOKUP(CONCATENATE(Lookup!$F$2,$A12), t2.2, 9)</f>
        <v>-</v>
      </c>
      <c r="K12" s="9" t="s">
        <v>32</v>
      </c>
      <c r="L12" s="26">
        <f>VLOOKUP(CONCATENATE(Lookup!$F$2,$A12), t2.2, 10)</f>
        <v>1.7359622803257599</v>
      </c>
      <c r="M12" s="26">
        <f>VLOOKUP(CONCATENATE(Lookup!$F$2,$A12), t2.2, 11)</f>
        <v>9.8371195885126408</v>
      </c>
      <c r="N12" s="26">
        <f>VLOOKUP(CONCATENATE(Lookup!$F$2,$A12), t2.2, 12)</f>
        <v>27.368195456493702</v>
      </c>
      <c r="O12" s="26">
        <f>VLOOKUP(CONCATENATE(Lookup!$F$2,$A12), t2.2, 13)</f>
        <v>35.962280325760801</v>
      </c>
      <c r="P12" s="26">
        <f>VLOOKUP(CONCATENATE(Lookup!$F$2,$A12), t2.2, 14)</f>
        <v>19.9099871410201</v>
      </c>
      <c r="Q12" s="26">
        <f>VLOOKUP(CONCATENATE(Lookup!$F$2,$A12), t2.2, 15)</f>
        <v>5.1864552078868398</v>
      </c>
    </row>
    <row r="13" spans="1:17" s="5" customFormat="1" ht="12.75" x14ac:dyDescent="0.2">
      <c r="A13" s="5" t="s">
        <v>40</v>
      </c>
      <c r="B13" s="5" t="s">
        <v>10</v>
      </c>
      <c r="C13" s="9">
        <f>VLOOKUP(CONCATENATE(Lookup!$F$2,$A13), t2.2, 2)</f>
        <v>13402</v>
      </c>
      <c r="D13" s="9">
        <f>VLOOKUP(CONCATENATE(Lookup!$F$2,$A13), t2.2, 3)</f>
        <v>297</v>
      </c>
      <c r="E13" s="9">
        <f>VLOOKUP(CONCATENATE(Lookup!$F$2,$A13), t2.2, 4)</f>
        <v>1381</v>
      </c>
      <c r="F13" s="9">
        <f>VLOOKUP(CONCATENATE(Lookup!$F$2,$A13), t2.2, 5)</f>
        <v>3358</v>
      </c>
      <c r="G13" s="9">
        <f>VLOOKUP(CONCATENATE(Lookup!$F$2,$A13), t2.2, 6)</f>
        <v>4833</v>
      </c>
      <c r="H13" s="9">
        <f>VLOOKUP(CONCATENATE(Lookup!$F$2,$A13), t2.2, 7)</f>
        <v>2867</v>
      </c>
      <c r="I13" s="9">
        <f>VLOOKUP(CONCATENATE(Lookup!$F$2,$A13), t2.2, 8)</f>
        <v>666</v>
      </c>
      <c r="J13" s="9" t="str">
        <f>VLOOKUP(CONCATENATE(Lookup!$F$2,$A13), t2.2, 9)</f>
        <v>-</v>
      </c>
      <c r="K13" s="9" t="s">
        <v>32</v>
      </c>
      <c r="L13" s="26">
        <f>VLOOKUP(CONCATENATE(Lookup!$F$2,$A13), t2.2, 10)</f>
        <v>2.2160871511714602</v>
      </c>
      <c r="M13" s="26">
        <f>VLOOKUP(CONCATENATE(Lookup!$F$2,$A13), t2.2, 11)</f>
        <v>10.304432174302301</v>
      </c>
      <c r="N13" s="26">
        <f>VLOOKUP(CONCATENATE(Lookup!$F$2,$A13), t2.2, 12)</f>
        <v>25.055961796746701</v>
      </c>
      <c r="O13" s="26">
        <f>VLOOKUP(CONCATENATE(Lookup!$F$2,$A13), t2.2, 13)</f>
        <v>36.061781823608399</v>
      </c>
      <c r="P13" s="26">
        <f>VLOOKUP(CONCATENATE(Lookup!$F$2,$A13), t2.2, 14)</f>
        <v>21.392329503059202</v>
      </c>
      <c r="Q13" s="26">
        <f>VLOOKUP(CONCATENATE(Lookup!$F$2,$A13), t2.2, 15)</f>
        <v>4.9694075511117699</v>
      </c>
    </row>
    <row r="14" spans="1:17" s="5" customFormat="1" ht="12.75" x14ac:dyDescent="0.2">
      <c r="A14" s="5" t="s">
        <v>41</v>
      </c>
      <c r="B14" s="5" t="s">
        <v>11</v>
      </c>
      <c r="C14" s="9">
        <f>VLOOKUP(CONCATENATE(Lookup!$F$2,$A14), t2.2, 2)</f>
        <v>1801</v>
      </c>
      <c r="D14" s="9">
        <f>VLOOKUP(CONCATENATE(Lookup!$F$2,$A14), t2.2, 3)</f>
        <v>38</v>
      </c>
      <c r="E14" s="9">
        <f>VLOOKUP(CONCATENATE(Lookup!$F$2,$A14), t2.2, 4)</f>
        <v>228</v>
      </c>
      <c r="F14" s="9">
        <f>VLOOKUP(CONCATENATE(Lookup!$F$2,$A14), t2.2, 5)</f>
        <v>484</v>
      </c>
      <c r="G14" s="9">
        <f>VLOOKUP(CONCATENATE(Lookup!$F$2,$A14), t2.2, 6)</f>
        <v>612</v>
      </c>
      <c r="H14" s="9">
        <f>VLOOKUP(CONCATENATE(Lookup!$F$2,$A14), t2.2, 7)</f>
        <v>350</v>
      </c>
      <c r="I14" s="9">
        <f>VLOOKUP(CONCATENATE(Lookup!$F$2,$A14), t2.2, 8)</f>
        <v>89</v>
      </c>
      <c r="J14" s="9" t="str">
        <f>VLOOKUP(CONCATENATE(Lookup!$F$2,$A14), t2.2, 9)</f>
        <v>-</v>
      </c>
      <c r="K14" s="9" t="s">
        <v>32</v>
      </c>
      <c r="L14" s="26">
        <f>VLOOKUP(CONCATENATE(Lookup!$F$2,$A14), t2.2, 10)</f>
        <v>2.1099389228206502</v>
      </c>
      <c r="M14" s="26">
        <f>VLOOKUP(CONCATENATE(Lookup!$F$2,$A14), t2.2, 11)</f>
        <v>12.6596335369239</v>
      </c>
      <c r="N14" s="26">
        <f>VLOOKUP(CONCATENATE(Lookup!$F$2,$A14), t2.2, 12)</f>
        <v>26.8739589117157</v>
      </c>
      <c r="O14" s="26">
        <f>VLOOKUP(CONCATENATE(Lookup!$F$2,$A14), t2.2, 13)</f>
        <v>33.981121599111603</v>
      </c>
      <c r="P14" s="26">
        <f>VLOOKUP(CONCATENATE(Lookup!$F$2,$A14), t2.2, 14)</f>
        <v>19.433647973348101</v>
      </c>
      <c r="Q14" s="26">
        <f>VLOOKUP(CONCATENATE(Lookup!$F$2,$A14), t2.2, 15)</f>
        <v>4.9416990560799503</v>
      </c>
    </row>
    <row r="15" spans="1:17" s="5" customFormat="1" ht="12.75" x14ac:dyDescent="0.2">
      <c r="A15" s="5" t="s">
        <v>42</v>
      </c>
      <c r="B15" s="5" t="s">
        <v>12</v>
      </c>
      <c r="C15" s="9">
        <f>VLOOKUP(CONCATENATE(Lookup!$F$2,$A15), t2.2, 2)</f>
        <v>4008</v>
      </c>
      <c r="D15" s="9">
        <f>VLOOKUP(CONCATENATE(Lookup!$F$2,$A15), t2.2, 3)</f>
        <v>104</v>
      </c>
      <c r="E15" s="9">
        <f>VLOOKUP(CONCATENATE(Lookup!$F$2,$A15), t2.2, 4)</f>
        <v>547</v>
      </c>
      <c r="F15" s="9">
        <f>VLOOKUP(CONCATENATE(Lookup!$F$2,$A15), t2.2, 5)</f>
        <v>1148</v>
      </c>
      <c r="G15" s="9">
        <f>VLOOKUP(CONCATENATE(Lookup!$F$2,$A15), t2.2, 6)</f>
        <v>1342</v>
      </c>
      <c r="H15" s="9">
        <f>VLOOKUP(CONCATENATE(Lookup!$F$2,$A15), t2.2, 7)</f>
        <v>727</v>
      </c>
      <c r="I15" s="9">
        <f>VLOOKUP(CONCATENATE(Lookup!$F$2,$A15), t2.2, 8)</f>
        <v>140</v>
      </c>
      <c r="J15" s="9" t="str">
        <f>VLOOKUP(CONCATENATE(Lookup!$F$2,$A15), t2.2, 9)</f>
        <v>-</v>
      </c>
      <c r="K15" s="9" t="s">
        <v>32</v>
      </c>
      <c r="L15" s="26">
        <f>VLOOKUP(CONCATENATE(Lookup!$F$2,$A15), t2.2, 10)</f>
        <v>2.59481037924151</v>
      </c>
      <c r="M15" s="26">
        <f>VLOOKUP(CONCATENATE(Lookup!$F$2,$A15), t2.2, 11)</f>
        <v>13.6477045908183</v>
      </c>
      <c r="N15" s="26">
        <f>VLOOKUP(CONCATENATE(Lookup!$F$2,$A15), t2.2, 12)</f>
        <v>28.6427145708582</v>
      </c>
      <c r="O15" s="26">
        <f>VLOOKUP(CONCATENATE(Lookup!$F$2,$A15), t2.2, 13)</f>
        <v>33.483033932135697</v>
      </c>
      <c r="P15" s="26">
        <f>VLOOKUP(CONCATENATE(Lookup!$F$2,$A15), t2.2, 14)</f>
        <v>18.138722554890201</v>
      </c>
      <c r="Q15" s="26">
        <f>VLOOKUP(CONCATENATE(Lookup!$F$2,$A15), t2.2, 15)</f>
        <v>3.4930139720558802</v>
      </c>
    </row>
    <row r="16" spans="1:17" s="5" customFormat="1" ht="12.75" x14ac:dyDescent="0.2">
      <c r="A16" s="5" t="s">
        <v>43</v>
      </c>
      <c r="B16" s="5" t="s">
        <v>13</v>
      </c>
      <c r="C16" s="9">
        <f>VLOOKUP(CONCATENATE(Lookup!$F$2,$A16), t2.2, 2)</f>
        <v>7472</v>
      </c>
      <c r="D16" s="9">
        <f>VLOOKUP(CONCATENATE(Lookup!$F$2,$A16), t2.2, 3)</f>
        <v>156</v>
      </c>
      <c r="E16" s="9">
        <f>VLOOKUP(CONCATENATE(Lookup!$F$2,$A16), t2.2, 4)</f>
        <v>689</v>
      </c>
      <c r="F16" s="9">
        <f>VLOOKUP(CONCATENATE(Lookup!$F$2,$A16), t2.2, 5)</f>
        <v>1625</v>
      </c>
      <c r="G16" s="9">
        <f>VLOOKUP(CONCATENATE(Lookup!$F$2,$A16), t2.2, 6)</f>
        <v>2813</v>
      </c>
      <c r="H16" s="9">
        <f>VLOOKUP(CONCATENATE(Lookup!$F$2,$A16), t2.2, 7)</f>
        <v>1759</v>
      </c>
      <c r="I16" s="9">
        <f>VLOOKUP(CONCATENATE(Lookup!$F$2,$A16), t2.2, 8)</f>
        <v>430</v>
      </c>
      <c r="J16" s="9" t="str">
        <f>VLOOKUP(CONCATENATE(Lookup!$F$2,$A16), t2.2, 9)</f>
        <v>-</v>
      </c>
      <c r="K16" s="9" t="s">
        <v>32</v>
      </c>
      <c r="L16" s="26">
        <f>VLOOKUP(CONCATENATE(Lookup!$F$2,$A16), t2.2, 10)</f>
        <v>2.0877944325481801</v>
      </c>
      <c r="M16" s="26">
        <f>VLOOKUP(CONCATENATE(Lookup!$F$2,$A16), t2.2, 11)</f>
        <v>9.2210920770877909</v>
      </c>
      <c r="N16" s="26">
        <f>VLOOKUP(CONCATENATE(Lookup!$F$2,$A16), t2.2, 12)</f>
        <v>21.7478586723768</v>
      </c>
      <c r="O16" s="26">
        <f>VLOOKUP(CONCATENATE(Lookup!$F$2,$A16), t2.2, 13)</f>
        <v>37.647216274089899</v>
      </c>
      <c r="P16" s="26">
        <f>VLOOKUP(CONCATENATE(Lookup!$F$2,$A16), t2.2, 14)</f>
        <v>23.541220556745099</v>
      </c>
      <c r="Q16" s="26">
        <f>VLOOKUP(CONCATENATE(Lookup!$F$2,$A16), t2.2, 15)</f>
        <v>5.7548179871520304</v>
      </c>
    </row>
    <row r="17" spans="1:17" s="5" customFormat="1" ht="12.75" x14ac:dyDescent="0.2">
      <c r="A17" s="5" t="s">
        <v>44</v>
      </c>
      <c r="B17" s="5" t="s">
        <v>14</v>
      </c>
      <c r="C17" s="9">
        <f>VLOOKUP(CONCATENATE(Lookup!$F$2,$A17), t2.2, 2)</f>
        <v>107</v>
      </c>
      <c r="D17" s="9" t="str">
        <f>VLOOKUP(CONCATENATE(Lookup!$F$2,$A17), t2.2, 3)</f>
        <v>-</v>
      </c>
      <c r="E17" s="9">
        <f>VLOOKUP(CONCATENATE(Lookup!$F$2,$A17), t2.2, 4)</f>
        <v>9</v>
      </c>
      <c r="F17" s="9">
        <f>VLOOKUP(CONCATENATE(Lookup!$F$2,$A17), t2.2, 5)</f>
        <v>26</v>
      </c>
      <c r="G17" s="9">
        <f>VLOOKUP(CONCATENATE(Lookup!$F$2,$A17), t2.2, 6)</f>
        <v>41</v>
      </c>
      <c r="H17" s="9">
        <f>VLOOKUP(CONCATENATE(Lookup!$F$2,$A17), t2.2, 7)</f>
        <v>26</v>
      </c>
      <c r="I17" s="9">
        <f>VLOOKUP(CONCATENATE(Lookup!$F$2,$A17), t2.2, 8)</f>
        <v>5</v>
      </c>
      <c r="J17" s="9" t="str">
        <f>VLOOKUP(CONCATENATE(Lookup!$F$2,$A17), t2.2, 9)</f>
        <v>-</v>
      </c>
      <c r="K17" s="9" t="s">
        <v>32</v>
      </c>
      <c r="L17" s="26" t="str">
        <f>VLOOKUP(CONCATENATE(Lookup!$F$2,$A17), t2.2, 10)</f>
        <v>-</v>
      </c>
      <c r="M17" s="26">
        <f>VLOOKUP(CONCATENATE(Lookup!$F$2,$A17), t2.2, 11)</f>
        <v>8.4112149532710205</v>
      </c>
      <c r="N17" s="26">
        <f>VLOOKUP(CONCATENATE(Lookup!$F$2,$A17), t2.2, 12)</f>
        <v>24.299065420560702</v>
      </c>
      <c r="O17" s="26">
        <f>VLOOKUP(CONCATENATE(Lookup!$F$2,$A17), t2.2, 13)</f>
        <v>38.317757009345698</v>
      </c>
      <c r="P17" s="26">
        <f>VLOOKUP(CONCATENATE(Lookup!$F$2,$A17), t2.2, 14)</f>
        <v>24.299065420560702</v>
      </c>
      <c r="Q17" s="26">
        <f>VLOOKUP(CONCATENATE(Lookup!$F$2,$A17), t2.2, 15)</f>
        <v>4.6728971962616797</v>
      </c>
    </row>
    <row r="18" spans="1:17" s="5" customFormat="1" ht="12.75" x14ac:dyDescent="0.2">
      <c r="A18" s="5" t="s">
        <v>45</v>
      </c>
      <c r="B18" s="5" t="s">
        <v>15</v>
      </c>
      <c r="C18" s="9">
        <f>VLOOKUP(CONCATENATE(Lookup!$F$2,$A18), t2.2, 2)</f>
        <v>65</v>
      </c>
      <c r="D18" s="9" t="str">
        <f>VLOOKUP(CONCATENATE(Lookup!$F$2,$A18), t2.2, 3)</f>
        <v>-</v>
      </c>
      <c r="E18" s="9">
        <f>VLOOKUP(CONCATENATE(Lookup!$F$2,$A18), t2.2, 4)</f>
        <v>7</v>
      </c>
      <c r="F18" s="9">
        <f>VLOOKUP(CONCATENATE(Lookup!$F$2,$A18), t2.2, 5)</f>
        <v>20</v>
      </c>
      <c r="G18" s="9">
        <f>VLOOKUP(CONCATENATE(Lookup!$F$2,$A18), t2.2, 6)</f>
        <v>22</v>
      </c>
      <c r="H18" s="9">
        <f>VLOOKUP(CONCATENATE(Lookup!$F$2,$A18), t2.2, 7)</f>
        <v>11</v>
      </c>
      <c r="I18" s="9">
        <f>VLOOKUP(CONCATENATE(Lookup!$F$2,$A18), t2.2, 8)</f>
        <v>5</v>
      </c>
      <c r="J18" s="9" t="str">
        <f>VLOOKUP(CONCATENATE(Lookup!$F$2,$A18), t2.2, 9)</f>
        <v>-</v>
      </c>
      <c r="K18" s="9" t="s">
        <v>32</v>
      </c>
      <c r="L18" s="26" t="str">
        <f>VLOOKUP(CONCATENATE(Lookup!$F$2,$A18), t2.2, 10)</f>
        <v>-</v>
      </c>
      <c r="M18" s="26">
        <f>VLOOKUP(CONCATENATE(Lookup!$F$2,$A18), t2.2, 11)</f>
        <v>10.769230769230701</v>
      </c>
      <c r="N18" s="26">
        <f>VLOOKUP(CONCATENATE(Lookup!$F$2,$A18), t2.2, 12)</f>
        <v>30.769230769230699</v>
      </c>
      <c r="O18" s="26">
        <f>VLOOKUP(CONCATENATE(Lookup!$F$2,$A18), t2.2, 13)</f>
        <v>33.846153846153797</v>
      </c>
      <c r="P18" s="26">
        <f>VLOOKUP(CONCATENATE(Lookup!$F$2,$A18), t2.2, 14)</f>
        <v>16.923076923076898</v>
      </c>
      <c r="Q18" s="26">
        <f>VLOOKUP(CONCATENATE(Lookup!$F$2,$A18), t2.2, 15)</f>
        <v>7.6923076923076898</v>
      </c>
    </row>
    <row r="19" spans="1:17" s="5" customFormat="1" ht="12.75" x14ac:dyDescent="0.2">
      <c r="A19" s="5" t="s">
        <v>46</v>
      </c>
      <c r="B19" s="5" t="s">
        <v>16</v>
      </c>
      <c r="C19" s="9">
        <f>VLOOKUP(CONCATENATE(Lookup!$F$2,$A19), t2.2, 2)</f>
        <v>3214</v>
      </c>
      <c r="D19" s="9">
        <f>VLOOKUP(CONCATENATE(Lookup!$F$2,$A19), t2.2, 3)</f>
        <v>119</v>
      </c>
      <c r="E19" s="9">
        <f>VLOOKUP(CONCATENATE(Lookup!$F$2,$A19), t2.2, 4)</f>
        <v>408</v>
      </c>
      <c r="F19" s="9">
        <f>VLOOKUP(CONCATENATE(Lookup!$F$2,$A19), t2.2, 5)</f>
        <v>876</v>
      </c>
      <c r="G19" s="9">
        <f>VLOOKUP(CONCATENATE(Lookup!$F$2,$A19), t2.2, 6)</f>
        <v>1086</v>
      </c>
      <c r="H19" s="9">
        <f>VLOOKUP(CONCATENATE(Lookup!$F$2,$A19), t2.2, 7)</f>
        <v>607</v>
      </c>
      <c r="I19" s="9">
        <f>VLOOKUP(CONCATENATE(Lookup!$F$2,$A19), t2.2, 8)</f>
        <v>118</v>
      </c>
      <c r="J19" s="9" t="str">
        <f>VLOOKUP(CONCATENATE(Lookup!$F$2,$A19), t2.2, 9)</f>
        <v>-</v>
      </c>
      <c r="K19" s="9" t="s">
        <v>32</v>
      </c>
      <c r="L19" s="26">
        <f>VLOOKUP(CONCATENATE(Lookup!$F$2,$A19), t2.2, 10)</f>
        <v>3.7025513378967001</v>
      </c>
      <c r="M19" s="26">
        <f>VLOOKUP(CONCATENATE(Lookup!$F$2,$A19), t2.2, 11)</f>
        <v>12.694461729931501</v>
      </c>
      <c r="N19" s="26">
        <f>VLOOKUP(CONCATENATE(Lookup!$F$2,$A19), t2.2, 12)</f>
        <v>27.255756067205901</v>
      </c>
      <c r="O19" s="26">
        <f>VLOOKUP(CONCATENATE(Lookup!$F$2,$A19), t2.2, 13)</f>
        <v>33.789670192906001</v>
      </c>
      <c r="P19" s="26">
        <f>VLOOKUP(CONCATENATE(Lookup!$F$2,$A19), t2.2, 14)</f>
        <v>18.886123210952</v>
      </c>
      <c r="Q19" s="26">
        <f>VLOOKUP(CONCATENATE(Lookup!$F$2,$A19), t2.2, 15)</f>
        <v>3.6714374611076499</v>
      </c>
    </row>
    <row r="20" spans="1:17" s="5" customFormat="1" ht="12.75" x14ac:dyDescent="0.2">
      <c r="A20" s="5" t="s">
        <v>47</v>
      </c>
      <c r="B20" s="5" t="s">
        <v>17</v>
      </c>
      <c r="C20" s="9">
        <f>VLOOKUP(CONCATENATE(Lookup!$F$2,$A20), t2.2, 2)</f>
        <v>133</v>
      </c>
      <c r="D20" s="9">
        <f>VLOOKUP(CONCATENATE(Lookup!$F$2,$A20), t2.2, 3)</f>
        <v>2</v>
      </c>
      <c r="E20" s="9">
        <f>VLOOKUP(CONCATENATE(Lookup!$F$2,$A20), t2.2, 4)</f>
        <v>14</v>
      </c>
      <c r="F20" s="9">
        <f>VLOOKUP(CONCATENATE(Lookup!$F$2,$A20), t2.2, 5)</f>
        <v>33</v>
      </c>
      <c r="G20" s="9">
        <f>VLOOKUP(CONCATENATE(Lookup!$F$2,$A20), t2.2, 6)</f>
        <v>51</v>
      </c>
      <c r="H20" s="9">
        <f>VLOOKUP(CONCATENATE(Lookup!$F$2,$A20), t2.2, 7)</f>
        <v>24</v>
      </c>
      <c r="I20" s="9">
        <f>VLOOKUP(CONCATENATE(Lookup!$F$2,$A20), t2.2, 8)</f>
        <v>9</v>
      </c>
      <c r="J20" s="9" t="str">
        <f>VLOOKUP(CONCATENATE(Lookup!$F$2,$A20), t2.2, 9)</f>
        <v>-</v>
      </c>
      <c r="K20" s="9" t="s">
        <v>32</v>
      </c>
      <c r="L20" s="26">
        <f>VLOOKUP(CONCATENATE(Lookup!$F$2,$A20), t2.2, 10)</f>
        <v>1.5037593984962401</v>
      </c>
      <c r="M20" s="26">
        <f>VLOOKUP(CONCATENATE(Lookup!$F$2,$A20), t2.2, 11)</f>
        <v>10.5263157894736</v>
      </c>
      <c r="N20" s="26">
        <f>VLOOKUP(CONCATENATE(Lookup!$F$2,$A20), t2.2, 12)</f>
        <v>24.812030075187899</v>
      </c>
      <c r="O20" s="26">
        <f>VLOOKUP(CONCATENATE(Lookup!$F$2,$A20), t2.2, 13)</f>
        <v>38.345864661654097</v>
      </c>
      <c r="P20" s="26">
        <f>VLOOKUP(CONCATENATE(Lookup!$F$2,$A20), t2.2, 14)</f>
        <v>18.045112781954799</v>
      </c>
      <c r="Q20" s="26">
        <f>VLOOKUP(CONCATENATE(Lookup!$F$2,$A20), t2.2, 15)</f>
        <v>6.7669172932330799</v>
      </c>
    </row>
    <row r="21" spans="1:17" s="5" customFormat="1" ht="12.75" x14ac:dyDescent="0.2">
      <c r="A21" s="5" t="s">
        <v>3</v>
      </c>
      <c r="B21" s="6" t="s">
        <v>3</v>
      </c>
      <c r="C21" s="12">
        <f>VLOOKUP(CONCATENATE(Lookup!$F$2,$A21), t2.2, 2)</f>
        <v>44835</v>
      </c>
      <c r="D21" s="12">
        <f>VLOOKUP(CONCATENATE(Lookup!$F$2,$A21), t2.2, 3)</f>
        <v>1086</v>
      </c>
      <c r="E21" s="12">
        <f>VLOOKUP(CONCATENATE(Lookup!$F$2,$A21), t2.2, 4)</f>
        <v>5102</v>
      </c>
      <c r="F21" s="12">
        <f>VLOOKUP(CONCATENATE(Lookup!$F$2,$A21), t2.2, 5)</f>
        <v>11644</v>
      </c>
      <c r="G21" s="12">
        <f>VLOOKUP(CONCATENATE(Lookup!$F$2,$A21), t2.2, 6)</f>
        <v>15894</v>
      </c>
      <c r="H21" s="12">
        <f>VLOOKUP(CONCATENATE(Lookup!$F$2,$A21), t2.2, 7)</f>
        <v>9038</v>
      </c>
      <c r="I21" s="12">
        <f>VLOOKUP(CONCATENATE(Lookup!$F$2,$A21), t2.2, 8)</f>
        <v>2071</v>
      </c>
      <c r="J21" s="12" t="str">
        <f>VLOOKUP(CONCATENATE(Lookup!$F$2,$A21), t2.2, 9)</f>
        <v>-</v>
      </c>
      <c r="K21" s="12" t="s">
        <v>32</v>
      </c>
      <c r="L21" s="27">
        <f>VLOOKUP(CONCATENATE(Lookup!$F$2,$A21), t2.2, 10)</f>
        <v>2.4222147875543598</v>
      </c>
      <c r="M21" s="27">
        <f>VLOOKUP(CONCATENATE(Lookup!$F$2,$A21), t2.2, 11)</f>
        <v>11.3795026207204</v>
      </c>
      <c r="N21" s="27">
        <f>VLOOKUP(CONCATENATE(Lookup!$F$2,$A21), t2.2, 12)</f>
        <v>25.970781755325</v>
      </c>
      <c r="O21" s="27">
        <f>VLOOKUP(CONCATENATE(Lookup!$F$2,$A21), t2.2, 13)</f>
        <v>35.449983271997297</v>
      </c>
      <c r="P21" s="27">
        <f>VLOOKUP(CONCATENATE(Lookup!$F$2,$A21), t2.2, 14)</f>
        <v>20.158358425337301</v>
      </c>
      <c r="Q21" s="27">
        <f>VLOOKUP(CONCATENATE(Lookup!$F$2,$A21), t2.2, 15)</f>
        <v>4.6191591390654603</v>
      </c>
    </row>
    <row r="22" spans="1:17" s="5" customFormat="1" ht="12.75" x14ac:dyDescent="0.2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2">
      <c r="B23" s="16" t="s">
        <v>471</v>
      </c>
    </row>
    <row r="24" spans="1:17" x14ac:dyDescent="0.2">
      <c r="B24" s="16" t="s">
        <v>99</v>
      </c>
    </row>
    <row r="25" spans="1:17" x14ac:dyDescent="0.2">
      <c r="B25" s="16" t="s">
        <v>81</v>
      </c>
    </row>
    <row r="26" spans="1:17" x14ac:dyDescent="0.2">
      <c r="B26" s="16" t="s">
        <v>103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1</xdr:col>
                    <xdr:colOff>504825</xdr:colOff>
                    <xdr:row>2</xdr:row>
                    <xdr:rowOff>190500</xdr:rowOff>
                  </from>
                  <to>
                    <xdr:col>1</xdr:col>
                    <xdr:colOff>1571625</xdr:colOff>
                    <xdr:row>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FFF22-8430-40DC-9779-06D841D52EDE}">
  <dimension ref="A1:O301"/>
  <sheetViews>
    <sheetView zoomScale="90" zoomScaleNormal="90" workbookViewId="0">
      <selection sqref="A1:XFD1048576"/>
    </sheetView>
  </sheetViews>
  <sheetFormatPr defaultRowHeight="15" x14ac:dyDescent="0.25"/>
  <cols>
    <col min="1" max="1" width="36.5703125" style="35" bestFit="1" customWidth="1"/>
    <col min="2" max="16384" width="9.140625" style="34"/>
  </cols>
  <sheetData>
    <row r="1" spans="1:15" x14ac:dyDescent="0.25">
      <c r="A1" s="35" t="s">
        <v>48</v>
      </c>
      <c r="B1" s="34" t="s">
        <v>145</v>
      </c>
      <c r="C1" s="34" t="s">
        <v>146</v>
      </c>
      <c r="D1" s="34" t="s">
        <v>147</v>
      </c>
      <c r="E1" s="34" t="s">
        <v>148</v>
      </c>
      <c r="F1" s="34" t="s">
        <v>149</v>
      </c>
      <c r="G1" s="34" t="s">
        <v>150</v>
      </c>
      <c r="H1" s="34" t="s">
        <v>151</v>
      </c>
      <c r="I1" s="34" t="s">
        <v>152</v>
      </c>
      <c r="J1" s="34" t="s">
        <v>153</v>
      </c>
      <c r="K1" s="34" t="s">
        <v>154</v>
      </c>
      <c r="L1" s="34" t="s">
        <v>155</v>
      </c>
      <c r="M1" s="34" t="s">
        <v>156</v>
      </c>
      <c r="N1" s="34" t="s">
        <v>157</v>
      </c>
      <c r="O1" s="34" t="s">
        <v>158</v>
      </c>
    </row>
    <row r="2" spans="1:15" x14ac:dyDescent="0.25">
      <c r="A2" s="35" t="s">
        <v>159</v>
      </c>
      <c r="B2" s="34">
        <v>3584</v>
      </c>
      <c r="C2" s="34">
        <v>359</v>
      </c>
      <c r="D2" s="34">
        <v>775</v>
      </c>
      <c r="E2" s="34">
        <v>869</v>
      </c>
      <c r="F2" s="34">
        <v>934</v>
      </c>
      <c r="G2" s="34">
        <v>540</v>
      </c>
      <c r="H2" s="34">
        <v>107</v>
      </c>
      <c r="I2" s="34" t="s">
        <v>496</v>
      </c>
      <c r="J2" s="34">
        <v>10.0167410714285</v>
      </c>
      <c r="K2" s="34">
        <v>21.623883928571399</v>
      </c>
      <c r="L2" s="34">
        <v>24.246651785714199</v>
      </c>
      <c r="M2" s="34">
        <v>26.060267857142801</v>
      </c>
      <c r="N2" s="34">
        <v>15.066964285714199</v>
      </c>
      <c r="O2" s="34">
        <v>2.9854910714285698</v>
      </c>
    </row>
    <row r="3" spans="1:15" x14ac:dyDescent="0.25">
      <c r="A3" s="35" t="s">
        <v>160</v>
      </c>
      <c r="B3" s="34">
        <v>1042</v>
      </c>
      <c r="C3" s="34">
        <v>59</v>
      </c>
      <c r="D3" s="34">
        <v>150</v>
      </c>
      <c r="E3" s="34">
        <v>235</v>
      </c>
      <c r="F3" s="34">
        <v>354</v>
      </c>
      <c r="G3" s="34">
        <v>199</v>
      </c>
      <c r="H3" s="34">
        <v>45</v>
      </c>
      <c r="I3" s="34" t="s">
        <v>496</v>
      </c>
      <c r="J3" s="34">
        <v>5.66218809980806</v>
      </c>
      <c r="K3" s="34">
        <v>14.3953934740882</v>
      </c>
      <c r="L3" s="34">
        <v>22.552783109404899</v>
      </c>
      <c r="M3" s="34">
        <v>33.973128598848298</v>
      </c>
      <c r="N3" s="34">
        <v>19.0978886756238</v>
      </c>
      <c r="O3" s="34">
        <v>4.3186180422264799</v>
      </c>
    </row>
    <row r="4" spans="1:15" x14ac:dyDescent="0.25">
      <c r="A4" s="35" t="s">
        <v>161</v>
      </c>
      <c r="B4" s="34">
        <v>1380</v>
      </c>
      <c r="C4" s="34">
        <v>119</v>
      </c>
      <c r="D4" s="34">
        <v>296</v>
      </c>
      <c r="E4" s="34">
        <v>361</v>
      </c>
      <c r="F4" s="34">
        <v>365</v>
      </c>
      <c r="G4" s="34">
        <v>206</v>
      </c>
      <c r="H4" s="34">
        <v>33</v>
      </c>
      <c r="I4" s="34" t="s">
        <v>496</v>
      </c>
      <c r="J4" s="34">
        <v>8.6231884057970998</v>
      </c>
      <c r="K4" s="34">
        <v>21.449275362318801</v>
      </c>
      <c r="L4" s="34">
        <v>26.159420289854999</v>
      </c>
      <c r="M4" s="34">
        <v>26.449275362318801</v>
      </c>
      <c r="N4" s="34">
        <v>14.927536231884</v>
      </c>
      <c r="O4" s="34">
        <v>2.3913043478260798</v>
      </c>
    </row>
    <row r="5" spans="1:15" x14ac:dyDescent="0.25">
      <c r="A5" s="35" t="s">
        <v>162</v>
      </c>
      <c r="B5" s="34">
        <v>3325</v>
      </c>
      <c r="C5" s="34">
        <v>323</v>
      </c>
      <c r="D5" s="34">
        <v>742</v>
      </c>
      <c r="E5" s="34">
        <v>864</v>
      </c>
      <c r="F5" s="34">
        <v>876</v>
      </c>
      <c r="G5" s="34">
        <v>461</v>
      </c>
      <c r="H5" s="34">
        <v>59</v>
      </c>
      <c r="I5" s="34" t="s">
        <v>496</v>
      </c>
      <c r="J5" s="34">
        <v>9.71428571428571</v>
      </c>
      <c r="K5" s="34">
        <v>22.315789473684202</v>
      </c>
      <c r="L5" s="34">
        <v>25.984962406015001</v>
      </c>
      <c r="M5" s="34">
        <v>26.345864661654101</v>
      </c>
      <c r="N5" s="34">
        <v>13.8646616541353</v>
      </c>
      <c r="O5" s="34">
        <v>1.77443609022556</v>
      </c>
    </row>
    <row r="6" spans="1:15" x14ac:dyDescent="0.25">
      <c r="A6" s="35" t="s">
        <v>163</v>
      </c>
      <c r="B6" s="34">
        <v>3115</v>
      </c>
      <c r="C6" s="34">
        <v>218</v>
      </c>
      <c r="D6" s="34">
        <v>526</v>
      </c>
      <c r="E6" s="34">
        <v>764</v>
      </c>
      <c r="F6" s="34">
        <v>986</v>
      </c>
      <c r="G6" s="34">
        <v>543</v>
      </c>
      <c r="H6" s="34">
        <v>78</v>
      </c>
      <c r="I6" s="34" t="s">
        <v>496</v>
      </c>
      <c r="J6" s="34">
        <v>6.9983948635633997</v>
      </c>
      <c r="K6" s="34">
        <v>16.886035313001599</v>
      </c>
      <c r="L6" s="34">
        <v>24.5264847512038</v>
      </c>
      <c r="M6" s="34">
        <v>31.653290529694999</v>
      </c>
      <c r="N6" s="34">
        <v>17.431781701444599</v>
      </c>
      <c r="O6" s="34">
        <v>2.5040128410914901</v>
      </c>
    </row>
    <row r="7" spans="1:15" x14ac:dyDescent="0.25">
      <c r="A7" s="35" t="s">
        <v>164</v>
      </c>
      <c r="B7" s="34">
        <v>5415</v>
      </c>
      <c r="C7" s="34">
        <v>320</v>
      </c>
      <c r="D7" s="34">
        <v>873</v>
      </c>
      <c r="E7" s="34">
        <v>1429</v>
      </c>
      <c r="F7" s="34">
        <v>1755</v>
      </c>
      <c r="G7" s="34">
        <v>870</v>
      </c>
      <c r="H7" s="34">
        <v>168</v>
      </c>
      <c r="I7" s="34" t="s">
        <v>496</v>
      </c>
      <c r="J7" s="34">
        <v>5.9095106186518898</v>
      </c>
      <c r="K7" s="34">
        <v>16.121883656509599</v>
      </c>
      <c r="L7" s="34">
        <v>26.3896583564173</v>
      </c>
      <c r="M7" s="34">
        <v>32.409972299168899</v>
      </c>
      <c r="N7" s="34">
        <v>16.066481994459799</v>
      </c>
      <c r="O7" s="34">
        <v>3.1024930747922399</v>
      </c>
    </row>
    <row r="8" spans="1:15" x14ac:dyDescent="0.25">
      <c r="A8" s="35" t="s">
        <v>165</v>
      </c>
      <c r="B8" s="34">
        <v>15211</v>
      </c>
      <c r="C8" s="34">
        <v>1212</v>
      </c>
      <c r="D8" s="34">
        <v>2811</v>
      </c>
      <c r="E8" s="34">
        <v>3604</v>
      </c>
      <c r="F8" s="34">
        <v>4363</v>
      </c>
      <c r="G8" s="34">
        <v>2675</v>
      </c>
      <c r="H8" s="34">
        <v>546</v>
      </c>
      <c r="I8" s="34" t="s">
        <v>496</v>
      </c>
      <c r="J8" s="34">
        <v>7.9679179541121501</v>
      </c>
      <c r="K8" s="34">
        <v>18.480047334165999</v>
      </c>
      <c r="L8" s="34">
        <v>23.6933797909407</v>
      </c>
      <c r="M8" s="34">
        <v>28.683189796857501</v>
      </c>
      <c r="N8" s="34">
        <v>17.585957530734301</v>
      </c>
      <c r="O8" s="34">
        <v>3.5895075931891398</v>
      </c>
    </row>
    <row r="9" spans="1:15" x14ac:dyDescent="0.25">
      <c r="A9" s="35" t="s">
        <v>166</v>
      </c>
      <c r="B9" s="34">
        <v>2259</v>
      </c>
      <c r="C9" s="34">
        <v>156</v>
      </c>
      <c r="D9" s="34">
        <v>419</v>
      </c>
      <c r="E9" s="34">
        <v>558</v>
      </c>
      <c r="F9" s="34">
        <v>651</v>
      </c>
      <c r="G9" s="34">
        <v>388</v>
      </c>
      <c r="H9" s="34">
        <v>87</v>
      </c>
      <c r="I9" s="34" t="s">
        <v>496</v>
      </c>
      <c r="J9" s="34">
        <v>6.9057104913678602</v>
      </c>
      <c r="K9" s="34">
        <v>18.548030101814899</v>
      </c>
      <c r="L9" s="34">
        <v>24.701195219123498</v>
      </c>
      <c r="M9" s="34">
        <v>28.818061088977402</v>
      </c>
      <c r="N9" s="34">
        <v>17.175741478530298</v>
      </c>
      <c r="O9" s="34">
        <v>3.85126162018592</v>
      </c>
    </row>
    <row r="10" spans="1:15" x14ac:dyDescent="0.25">
      <c r="A10" s="35" t="s">
        <v>167</v>
      </c>
      <c r="B10" s="34">
        <v>4777</v>
      </c>
      <c r="C10" s="34">
        <v>426</v>
      </c>
      <c r="D10" s="34">
        <v>952</v>
      </c>
      <c r="E10" s="34">
        <v>1236</v>
      </c>
      <c r="F10" s="34">
        <v>1372</v>
      </c>
      <c r="G10" s="34">
        <v>688</v>
      </c>
      <c r="H10" s="34">
        <v>103</v>
      </c>
      <c r="I10" s="34" t="s">
        <v>496</v>
      </c>
      <c r="J10" s="34">
        <v>8.9177307933849708</v>
      </c>
      <c r="K10" s="34">
        <v>19.9288256227758</v>
      </c>
      <c r="L10" s="34">
        <v>25.8739794850324</v>
      </c>
      <c r="M10" s="34">
        <v>28.720954574000402</v>
      </c>
      <c r="N10" s="34">
        <v>14.4023445677203</v>
      </c>
      <c r="O10" s="34">
        <v>2.15616495708603</v>
      </c>
    </row>
    <row r="11" spans="1:15" x14ac:dyDescent="0.25">
      <c r="A11" s="35" t="s">
        <v>168</v>
      </c>
      <c r="B11" s="34">
        <v>8535</v>
      </c>
      <c r="C11" s="34">
        <v>561</v>
      </c>
      <c r="D11" s="34">
        <v>1339</v>
      </c>
      <c r="E11" s="34">
        <v>1882</v>
      </c>
      <c r="F11" s="34">
        <v>2796</v>
      </c>
      <c r="G11" s="34">
        <v>1611</v>
      </c>
      <c r="H11" s="34">
        <v>346</v>
      </c>
      <c r="I11" s="34" t="s">
        <v>496</v>
      </c>
      <c r="J11" s="34">
        <v>6.5729349736379596</v>
      </c>
      <c r="K11" s="34">
        <v>15.688342120679501</v>
      </c>
      <c r="L11" s="34">
        <v>22.050380785002901</v>
      </c>
      <c r="M11" s="34">
        <v>32.759226713532499</v>
      </c>
      <c r="N11" s="34">
        <v>18.875219683655502</v>
      </c>
      <c r="O11" s="34">
        <v>4.0538957234915003</v>
      </c>
    </row>
    <row r="12" spans="1:15" x14ac:dyDescent="0.25">
      <c r="A12" s="35" t="s">
        <v>169</v>
      </c>
      <c r="B12" s="34">
        <v>127</v>
      </c>
      <c r="C12" s="34">
        <v>10</v>
      </c>
      <c r="D12" s="34">
        <v>29</v>
      </c>
      <c r="E12" s="34">
        <v>31</v>
      </c>
      <c r="F12" s="34">
        <v>34</v>
      </c>
      <c r="G12" s="34">
        <v>16</v>
      </c>
      <c r="H12" s="34">
        <v>7</v>
      </c>
      <c r="I12" s="34" t="s">
        <v>496</v>
      </c>
      <c r="J12" s="34">
        <v>7.8740157480314901</v>
      </c>
      <c r="K12" s="34">
        <v>22.834645669291302</v>
      </c>
      <c r="L12" s="34">
        <v>24.409448818897602</v>
      </c>
      <c r="M12" s="34">
        <v>26.771653543307</v>
      </c>
      <c r="N12" s="34">
        <v>12.5984251968503</v>
      </c>
      <c r="O12" s="34">
        <v>5.5118110236220401</v>
      </c>
    </row>
    <row r="13" spans="1:15" x14ac:dyDescent="0.25">
      <c r="A13" s="35" t="s">
        <v>170</v>
      </c>
      <c r="B13" s="34">
        <v>154</v>
      </c>
      <c r="C13" s="34">
        <v>7</v>
      </c>
      <c r="D13" s="34">
        <v>27</v>
      </c>
      <c r="E13" s="34">
        <v>45</v>
      </c>
      <c r="F13" s="34">
        <v>50</v>
      </c>
      <c r="G13" s="34">
        <v>20</v>
      </c>
      <c r="H13" s="34">
        <v>5</v>
      </c>
      <c r="I13" s="34" t="s">
        <v>496</v>
      </c>
      <c r="J13" s="34">
        <v>4.5454545454545396</v>
      </c>
      <c r="K13" s="34">
        <v>17.5324675324675</v>
      </c>
      <c r="L13" s="34">
        <v>29.2207792207792</v>
      </c>
      <c r="M13" s="34">
        <v>32.467532467532401</v>
      </c>
      <c r="N13" s="34">
        <v>12.9870129870129</v>
      </c>
      <c r="O13" s="34">
        <v>3.2467532467532401</v>
      </c>
    </row>
    <row r="14" spans="1:15" x14ac:dyDescent="0.25">
      <c r="A14" s="35" t="s">
        <v>171</v>
      </c>
      <c r="B14" s="34">
        <v>4059</v>
      </c>
      <c r="C14" s="34">
        <v>372</v>
      </c>
      <c r="D14" s="34">
        <v>797</v>
      </c>
      <c r="E14" s="34">
        <v>1019</v>
      </c>
      <c r="F14" s="34">
        <v>1160</v>
      </c>
      <c r="G14" s="34">
        <v>595</v>
      </c>
      <c r="H14" s="34">
        <v>116</v>
      </c>
      <c r="I14" s="34" t="s">
        <v>496</v>
      </c>
      <c r="J14" s="34">
        <v>9.1648189209164794</v>
      </c>
      <c r="K14" s="34">
        <v>19.635378171963499</v>
      </c>
      <c r="L14" s="34">
        <v>25.104705592510399</v>
      </c>
      <c r="M14" s="34">
        <v>28.578467602857799</v>
      </c>
      <c r="N14" s="34">
        <v>14.658782951465801</v>
      </c>
      <c r="O14" s="34">
        <v>2.85784676028578</v>
      </c>
    </row>
    <row r="15" spans="1:15" x14ac:dyDescent="0.25">
      <c r="A15" s="35" t="s">
        <v>172</v>
      </c>
      <c r="B15" s="34">
        <v>179</v>
      </c>
      <c r="C15" s="34">
        <v>8</v>
      </c>
      <c r="D15" s="34">
        <v>14</v>
      </c>
      <c r="E15" s="34">
        <v>49</v>
      </c>
      <c r="F15" s="34">
        <v>54</v>
      </c>
      <c r="G15" s="34">
        <v>47</v>
      </c>
      <c r="H15" s="34">
        <v>7</v>
      </c>
      <c r="I15" s="34" t="s">
        <v>496</v>
      </c>
      <c r="J15" s="34">
        <v>4.4692737430167497</v>
      </c>
      <c r="K15" s="34">
        <v>7.8212290502793298</v>
      </c>
      <c r="L15" s="34">
        <v>27.374301675977598</v>
      </c>
      <c r="M15" s="34">
        <v>30.167597765363102</v>
      </c>
      <c r="N15" s="34">
        <v>26.256983240223398</v>
      </c>
      <c r="O15" s="34">
        <v>3.91061452513966</v>
      </c>
    </row>
    <row r="16" spans="1:15" x14ac:dyDescent="0.25">
      <c r="A16" s="35" t="s">
        <v>173</v>
      </c>
      <c r="B16" s="34">
        <v>53366</v>
      </c>
      <c r="C16" s="34">
        <v>4150</v>
      </c>
      <c r="D16" s="34">
        <v>9775</v>
      </c>
      <c r="E16" s="34">
        <v>12988</v>
      </c>
      <c r="F16" s="34">
        <v>15827</v>
      </c>
      <c r="G16" s="34">
        <v>8908</v>
      </c>
      <c r="H16" s="34">
        <v>1718</v>
      </c>
      <c r="I16" s="34" t="s">
        <v>496</v>
      </c>
      <c r="J16" s="34">
        <v>7.7764869017726603</v>
      </c>
      <c r="K16" s="34">
        <v>18.3169058951392</v>
      </c>
      <c r="L16" s="34">
        <v>24.337593224150201</v>
      </c>
      <c r="M16" s="34">
        <v>29.6574598058689</v>
      </c>
      <c r="N16" s="34">
        <v>16.6922759809616</v>
      </c>
      <c r="O16" s="34">
        <v>3.2192781921073301</v>
      </c>
    </row>
    <row r="17" spans="1:15" x14ac:dyDescent="0.25">
      <c r="A17" s="35" t="s">
        <v>174</v>
      </c>
      <c r="B17" s="34">
        <v>3561</v>
      </c>
      <c r="C17" s="34">
        <v>365</v>
      </c>
      <c r="D17" s="34">
        <v>761</v>
      </c>
      <c r="E17" s="34">
        <v>868</v>
      </c>
      <c r="F17" s="34">
        <v>963</v>
      </c>
      <c r="G17" s="34">
        <v>501</v>
      </c>
      <c r="H17" s="34">
        <v>103</v>
      </c>
      <c r="I17" s="34" t="s">
        <v>496</v>
      </c>
      <c r="J17" s="34">
        <v>10.2499297950014</v>
      </c>
      <c r="K17" s="34">
        <v>21.370401572591899</v>
      </c>
      <c r="L17" s="34">
        <v>24.375175512496401</v>
      </c>
      <c r="M17" s="34">
        <v>27.0429654591406</v>
      </c>
      <c r="N17" s="34">
        <v>14.0690817186183</v>
      </c>
      <c r="O17" s="34">
        <v>2.8924459421510802</v>
      </c>
    </row>
    <row r="18" spans="1:15" x14ac:dyDescent="0.25">
      <c r="A18" s="35" t="s">
        <v>175</v>
      </c>
      <c r="B18" s="34">
        <v>987</v>
      </c>
      <c r="C18" s="34">
        <v>66</v>
      </c>
      <c r="D18" s="34">
        <v>165</v>
      </c>
      <c r="E18" s="34">
        <v>231</v>
      </c>
      <c r="F18" s="34">
        <v>301</v>
      </c>
      <c r="G18" s="34">
        <v>181</v>
      </c>
      <c r="H18" s="34">
        <v>43</v>
      </c>
      <c r="I18" s="34" t="s">
        <v>496</v>
      </c>
      <c r="J18" s="34">
        <v>6.6869300911854097</v>
      </c>
      <c r="K18" s="34">
        <v>16.717325227963499</v>
      </c>
      <c r="L18" s="34">
        <v>23.404255319148898</v>
      </c>
      <c r="M18" s="34">
        <v>30.496453900709199</v>
      </c>
      <c r="N18" s="34">
        <v>18.338399189463001</v>
      </c>
      <c r="O18" s="34">
        <v>4.3566362715298803</v>
      </c>
    </row>
    <row r="19" spans="1:15" x14ac:dyDescent="0.25">
      <c r="A19" s="35" t="s">
        <v>176</v>
      </c>
      <c r="B19" s="34">
        <v>1388</v>
      </c>
      <c r="C19" s="34">
        <v>147</v>
      </c>
      <c r="D19" s="34">
        <v>327</v>
      </c>
      <c r="E19" s="34">
        <v>314</v>
      </c>
      <c r="F19" s="34">
        <v>374</v>
      </c>
      <c r="G19" s="34">
        <v>189</v>
      </c>
      <c r="H19" s="34">
        <v>37</v>
      </c>
      <c r="I19" s="34" t="s">
        <v>496</v>
      </c>
      <c r="J19" s="34">
        <v>10.5907780979827</v>
      </c>
      <c r="K19" s="34">
        <v>23.5590778097982</v>
      </c>
      <c r="L19" s="34">
        <v>22.622478386167099</v>
      </c>
      <c r="M19" s="34">
        <v>26.945244956772299</v>
      </c>
      <c r="N19" s="34">
        <v>13.6167146974063</v>
      </c>
      <c r="O19" s="34">
        <v>2.6657060518731899</v>
      </c>
    </row>
    <row r="20" spans="1:15" x14ac:dyDescent="0.25">
      <c r="A20" s="35" t="s">
        <v>177</v>
      </c>
      <c r="B20" s="34">
        <v>3344</v>
      </c>
      <c r="C20" s="34">
        <v>285</v>
      </c>
      <c r="D20" s="34">
        <v>746</v>
      </c>
      <c r="E20" s="34">
        <v>862</v>
      </c>
      <c r="F20" s="34">
        <v>921</v>
      </c>
      <c r="G20" s="34">
        <v>469</v>
      </c>
      <c r="H20" s="34">
        <v>61</v>
      </c>
      <c r="I20" s="34" t="s">
        <v>496</v>
      </c>
      <c r="J20" s="34">
        <v>8.5227272727272698</v>
      </c>
      <c r="K20" s="34">
        <v>22.3086124401913</v>
      </c>
      <c r="L20" s="34">
        <v>25.7775119617224</v>
      </c>
      <c r="M20" s="34">
        <v>27.5418660287081</v>
      </c>
      <c r="N20" s="34">
        <v>14.025119617224799</v>
      </c>
      <c r="O20" s="34">
        <v>1.8241626794258301</v>
      </c>
    </row>
    <row r="21" spans="1:15" x14ac:dyDescent="0.25">
      <c r="A21" s="35" t="s">
        <v>178</v>
      </c>
      <c r="B21" s="34">
        <v>3168</v>
      </c>
      <c r="C21" s="34">
        <v>229</v>
      </c>
      <c r="D21" s="34">
        <v>611</v>
      </c>
      <c r="E21" s="34">
        <v>765</v>
      </c>
      <c r="F21" s="34">
        <v>962</v>
      </c>
      <c r="G21" s="34">
        <v>501</v>
      </c>
      <c r="H21" s="34">
        <v>100</v>
      </c>
      <c r="I21" s="34" t="s">
        <v>496</v>
      </c>
      <c r="J21" s="34">
        <v>7.2285353535353503</v>
      </c>
      <c r="K21" s="34">
        <v>19.286616161616099</v>
      </c>
      <c r="L21" s="34">
        <v>24.147727272727199</v>
      </c>
      <c r="M21" s="34">
        <v>30.366161616161602</v>
      </c>
      <c r="N21" s="34">
        <v>15.8143939393939</v>
      </c>
      <c r="O21" s="34">
        <v>3.1565656565656499</v>
      </c>
    </row>
    <row r="22" spans="1:15" x14ac:dyDescent="0.25">
      <c r="A22" s="35" t="s">
        <v>179</v>
      </c>
      <c r="B22" s="34">
        <v>5458</v>
      </c>
      <c r="C22" s="34">
        <v>309</v>
      </c>
      <c r="D22" s="34">
        <v>891</v>
      </c>
      <c r="E22" s="34">
        <v>1421</v>
      </c>
      <c r="F22" s="34">
        <v>1752</v>
      </c>
      <c r="G22" s="34">
        <v>906</v>
      </c>
      <c r="H22" s="34">
        <v>179</v>
      </c>
      <c r="I22" s="34" t="s">
        <v>496</v>
      </c>
      <c r="J22" s="34">
        <v>5.6614144375229003</v>
      </c>
      <c r="K22" s="34">
        <v>16.324661048002898</v>
      </c>
      <c r="L22" s="34">
        <v>26.035177720776801</v>
      </c>
      <c r="M22" s="34">
        <v>32.0996702088677</v>
      </c>
      <c r="N22" s="34">
        <v>16.599486991572</v>
      </c>
      <c r="O22" s="34">
        <v>3.2795895932576</v>
      </c>
    </row>
    <row r="23" spans="1:15" x14ac:dyDescent="0.25">
      <c r="A23" s="35" t="s">
        <v>180</v>
      </c>
      <c r="B23" s="34">
        <v>14933</v>
      </c>
      <c r="C23" s="34">
        <v>1214</v>
      </c>
      <c r="D23" s="34">
        <v>2809</v>
      </c>
      <c r="E23" s="34">
        <v>3593</v>
      </c>
      <c r="F23" s="34">
        <v>4238</v>
      </c>
      <c r="G23" s="34">
        <v>2572</v>
      </c>
      <c r="H23" s="34">
        <v>507</v>
      </c>
      <c r="I23" s="34" t="s">
        <v>496</v>
      </c>
      <c r="J23" s="34">
        <v>8.1296457510212203</v>
      </c>
      <c r="K23" s="34">
        <v>18.810687738565498</v>
      </c>
      <c r="L23" s="34">
        <v>24.060804928681399</v>
      </c>
      <c r="M23" s="34">
        <v>28.380097770039502</v>
      </c>
      <c r="N23" s="34">
        <v>17.2235987410433</v>
      </c>
      <c r="O23" s="34">
        <v>3.3951650706488898</v>
      </c>
    </row>
    <row r="24" spans="1:15" x14ac:dyDescent="0.25">
      <c r="A24" s="35" t="s">
        <v>181</v>
      </c>
      <c r="B24" s="34">
        <v>2281</v>
      </c>
      <c r="C24" s="34">
        <v>170</v>
      </c>
      <c r="D24" s="34">
        <v>426</v>
      </c>
      <c r="E24" s="34">
        <v>572</v>
      </c>
      <c r="F24" s="34">
        <v>610</v>
      </c>
      <c r="G24" s="34">
        <v>401</v>
      </c>
      <c r="H24" s="34">
        <v>102</v>
      </c>
      <c r="I24" s="34" t="s">
        <v>496</v>
      </c>
      <c r="J24" s="34">
        <v>7.4528715475668497</v>
      </c>
      <c r="K24" s="34">
        <v>18.676019289785099</v>
      </c>
      <c r="L24" s="34">
        <v>25.076720736519</v>
      </c>
      <c r="M24" s="34">
        <v>26.742656729504599</v>
      </c>
      <c r="N24" s="34">
        <v>17.580008768084099</v>
      </c>
      <c r="O24" s="34">
        <v>4.4717229285401103</v>
      </c>
    </row>
    <row r="25" spans="1:15" x14ac:dyDescent="0.25">
      <c r="A25" s="35" t="s">
        <v>182</v>
      </c>
      <c r="B25" s="34">
        <v>4542</v>
      </c>
      <c r="C25" s="34">
        <v>354</v>
      </c>
      <c r="D25" s="34">
        <v>959</v>
      </c>
      <c r="E25" s="34">
        <v>1229</v>
      </c>
      <c r="F25" s="34">
        <v>1250</v>
      </c>
      <c r="G25" s="34">
        <v>659</v>
      </c>
      <c r="H25" s="34">
        <v>91</v>
      </c>
      <c r="I25" s="34" t="s">
        <v>496</v>
      </c>
      <c r="J25" s="34">
        <v>7.7939233817701403</v>
      </c>
      <c r="K25" s="34">
        <v>21.1140466754733</v>
      </c>
      <c r="L25" s="34">
        <v>27.058564509026802</v>
      </c>
      <c r="M25" s="34">
        <v>27.520915896081</v>
      </c>
      <c r="N25" s="34">
        <v>14.509026860413901</v>
      </c>
      <c r="O25" s="34">
        <v>2.0035226772346899</v>
      </c>
    </row>
    <row r="26" spans="1:15" x14ac:dyDescent="0.25">
      <c r="A26" s="35" t="s">
        <v>183</v>
      </c>
      <c r="B26" s="34">
        <v>8695</v>
      </c>
      <c r="C26" s="34">
        <v>588</v>
      </c>
      <c r="D26" s="34">
        <v>1366</v>
      </c>
      <c r="E26" s="34">
        <v>1954</v>
      </c>
      <c r="F26" s="34">
        <v>2786</v>
      </c>
      <c r="G26" s="34">
        <v>1669</v>
      </c>
      <c r="H26" s="34">
        <v>332</v>
      </c>
      <c r="I26" s="34" t="s">
        <v>496</v>
      </c>
      <c r="J26" s="34">
        <v>6.7625071880391001</v>
      </c>
      <c r="K26" s="34">
        <v>15.7101782633697</v>
      </c>
      <c r="L26" s="34">
        <v>22.4726854514088</v>
      </c>
      <c r="M26" s="34">
        <v>32.041403105232803</v>
      </c>
      <c r="N26" s="34">
        <v>19.194939620471501</v>
      </c>
      <c r="O26" s="34">
        <v>3.8182863714778601</v>
      </c>
    </row>
    <row r="27" spans="1:15" x14ac:dyDescent="0.25">
      <c r="A27" s="35" t="s">
        <v>184</v>
      </c>
      <c r="B27" s="34">
        <v>136</v>
      </c>
      <c r="C27" s="34">
        <v>8</v>
      </c>
      <c r="D27" s="34">
        <v>28</v>
      </c>
      <c r="E27" s="34">
        <v>33</v>
      </c>
      <c r="F27" s="34">
        <v>44</v>
      </c>
      <c r="G27" s="34">
        <v>19</v>
      </c>
      <c r="H27" s="34">
        <v>4</v>
      </c>
      <c r="I27" s="34" t="s">
        <v>496</v>
      </c>
      <c r="J27" s="34">
        <v>5.8823529411764701</v>
      </c>
      <c r="K27" s="34">
        <v>20.588235294117599</v>
      </c>
      <c r="L27" s="34">
        <v>24.264705882352899</v>
      </c>
      <c r="M27" s="34">
        <v>32.352941176470502</v>
      </c>
      <c r="N27" s="34">
        <v>13.9705882352941</v>
      </c>
      <c r="O27" s="34">
        <v>2.9411764705882302</v>
      </c>
    </row>
    <row r="28" spans="1:15" x14ac:dyDescent="0.25">
      <c r="A28" s="35" t="s">
        <v>185</v>
      </c>
      <c r="B28" s="34">
        <v>127</v>
      </c>
      <c r="C28" s="34">
        <v>10</v>
      </c>
      <c r="D28" s="34">
        <v>28</v>
      </c>
      <c r="E28" s="34">
        <v>34</v>
      </c>
      <c r="F28" s="34">
        <v>35</v>
      </c>
      <c r="G28" s="34">
        <v>20</v>
      </c>
      <c r="H28" s="34" t="s">
        <v>496</v>
      </c>
      <c r="I28" s="34" t="s">
        <v>496</v>
      </c>
      <c r="J28" s="34">
        <v>7.8740157480314901</v>
      </c>
      <c r="K28" s="34">
        <v>22.0472440944881</v>
      </c>
      <c r="L28" s="34">
        <v>26.771653543307</v>
      </c>
      <c r="M28" s="34">
        <v>27.559055118110201</v>
      </c>
      <c r="N28" s="34">
        <v>15.7480314960629</v>
      </c>
      <c r="O28" s="34" t="s">
        <v>496</v>
      </c>
    </row>
    <row r="29" spans="1:15" x14ac:dyDescent="0.25">
      <c r="A29" s="35" t="s">
        <v>186</v>
      </c>
      <c r="B29" s="34">
        <v>3994</v>
      </c>
      <c r="C29" s="34">
        <v>351</v>
      </c>
      <c r="D29" s="34">
        <v>837</v>
      </c>
      <c r="E29" s="34">
        <v>959</v>
      </c>
      <c r="F29" s="34">
        <v>1102</v>
      </c>
      <c r="G29" s="34">
        <v>628</v>
      </c>
      <c r="H29" s="34">
        <v>117</v>
      </c>
      <c r="I29" s="34" t="s">
        <v>496</v>
      </c>
      <c r="J29" s="34">
        <v>8.7881822734101096</v>
      </c>
      <c r="K29" s="34">
        <v>20.956434651977901</v>
      </c>
      <c r="L29" s="34">
        <v>24.011016524787099</v>
      </c>
      <c r="M29" s="34">
        <v>27.591387080620901</v>
      </c>
      <c r="N29" s="34">
        <v>15.723585378067099</v>
      </c>
      <c r="O29" s="34">
        <v>2.9293940911366998</v>
      </c>
    </row>
    <row r="30" spans="1:15" x14ac:dyDescent="0.25">
      <c r="A30" s="35" t="s">
        <v>187</v>
      </c>
      <c r="B30" s="34">
        <v>180</v>
      </c>
      <c r="C30" s="34">
        <v>9</v>
      </c>
      <c r="D30" s="34">
        <v>30</v>
      </c>
      <c r="E30" s="34">
        <v>46</v>
      </c>
      <c r="F30" s="34">
        <v>47</v>
      </c>
      <c r="G30" s="34">
        <v>41</v>
      </c>
      <c r="H30" s="34">
        <v>7</v>
      </c>
      <c r="I30" s="34" t="s">
        <v>496</v>
      </c>
      <c r="J30" s="34">
        <v>5</v>
      </c>
      <c r="K30" s="34">
        <v>16.6666666666666</v>
      </c>
      <c r="L30" s="34">
        <v>25.5555555555555</v>
      </c>
      <c r="M30" s="34">
        <v>26.1111111111111</v>
      </c>
      <c r="N30" s="34">
        <v>22.7777777777777</v>
      </c>
      <c r="O30" s="34">
        <v>3.88888888888888</v>
      </c>
    </row>
    <row r="31" spans="1:15" x14ac:dyDescent="0.25">
      <c r="A31" s="35" t="s">
        <v>188</v>
      </c>
      <c r="B31" s="34">
        <v>52971</v>
      </c>
      <c r="C31" s="34">
        <v>4106</v>
      </c>
      <c r="D31" s="34">
        <v>9996</v>
      </c>
      <c r="E31" s="34">
        <v>12925</v>
      </c>
      <c r="F31" s="34">
        <v>15451</v>
      </c>
      <c r="G31" s="34">
        <v>8796</v>
      </c>
      <c r="H31" s="34">
        <v>1697</v>
      </c>
      <c r="I31" s="34" t="s">
        <v>496</v>
      </c>
      <c r="J31" s="34">
        <v>7.7514111494968896</v>
      </c>
      <c r="K31" s="34">
        <v>18.870702837401598</v>
      </c>
      <c r="L31" s="34">
        <v>24.400143474731401</v>
      </c>
      <c r="M31" s="34">
        <v>29.168790470257299</v>
      </c>
      <c r="N31" s="34">
        <v>16.605312340714701</v>
      </c>
      <c r="O31" s="34">
        <v>3.2036397273980102</v>
      </c>
    </row>
    <row r="32" spans="1:15" x14ac:dyDescent="0.25">
      <c r="A32" s="35" t="s">
        <v>189</v>
      </c>
      <c r="B32" s="34">
        <v>3728</v>
      </c>
      <c r="C32" s="34">
        <v>372</v>
      </c>
      <c r="D32" s="34">
        <v>804</v>
      </c>
      <c r="E32" s="34">
        <v>989</v>
      </c>
      <c r="F32" s="34">
        <v>997</v>
      </c>
      <c r="G32" s="34">
        <v>473</v>
      </c>
      <c r="H32" s="34">
        <v>93</v>
      </c>
      <c r="I32" s="34" t="s">
        <v>496</v>
      </c>
      <c r="J32" s="34">
        <v>9.97854077253219</v>
      </c>
      <c r="K32" s="34">
        <v>21.566523605150199</v>
      </c>
      <c r="L32" s="34">
        <v>26.5289699570815</v>
      </c>
      <c r="M32" s="34">
        <v>26.743562231759601</v>
      </c>
      <c r="N32" s="34">
        <v>12.687768240343299</v>
      </c>
      <c r="O32" s="34">
        <v>2.4946351931330399</v>
      </c>
    </row>
    <row r="33" spans="1:15" x14ac:dyDescent="0.25">
      <c r="A33" s="35" t="s">
        <v>190</v>
      </c>
      <c r="B33" s="34">
        <v>1107</v>
      </c>
      <c r="C33" s="34">
        <v>67</v>
      </c>
      <c r="D33" s="34">
        <v>169</v>
      </c>
      <c r="E33" s="34">
        <v>242</v>
      </c>
      <c r="F33" s="34">
        <v>350</v>
      </c>
      <c r="G33" s="34">
        <v>232</v>
      </c>
      <c r="H33" s="34">
        <v>47</v>
      </c>
      <c r="I33" s="34" t="s">
        <v>496</v>
      </c>
      <c r="J33" s="34">
        <v>6.0523938572719</v>
      </c>
      <c r="K33" s="34">
        <v>15.2664859981933</v>
      </c>
      <c r="L33" s="34">
        <v>21.860885275519401</v>
      </c>
      <c r="M33" s="34">
        <v>31.616982836495001</v>
      </c>
      <c r="N33" s="34">
        <v>20.957542908762399</v>
      </c>
      <c r="O33" s="34">
        <v>4.2457091237578997</v>
      </c>
    </row>
    <row r="34" spans="1:15" x14ac:dyDescent="0.25">
      <c r="A34" s="35" t="s">
        <v>191</v>
      </c>
      <c r="B34" s="34">
        <v>1443</v>
      </c>
      <c r="C34" s="34">
        <v>142</v>
      </c>
      <c r="D34" s="34">
        <v>327</v>
      </c>
      <c r="E34" s="34">
        <v>353</v>
      </c>
      <c r="F34" s="34">
        <v>374</v>
      </c>
      <c r="G34" s="34">
        <v>211</v>
      </c>
      <c r="H34" s="34">
        <v>36</v>
      </c>
      <c r="I34" s="34" t="s">
        <v>496</v>
      </c>
      <c r="J34" s="34">
        <v>9.8406098406098401</v>
      </c>
      <c r="K34" s="34">
        <v>22.661122661122601</v>
      </c>
      <c r="L34" s="34">
        <v>24.462924462924398</v>
      </c>
      <c r="M34" s="34">
        <v>25.9182259182259</v>
      </c>
      <c r="N34" s="34">
        <v>14.622314622314599</v>
      </c>
      <c r="O34" s="34">
        <v>2.4948024948024901</v>
      </c>
    </row>
    <row r="35" spans="1:15" x14ac:dyDescent="0.25">
      <c r="A35" s="35" t="s">
        <v>192</v>
      </c>
      <c r="B35" s="34">
        <v>3509</v>
      </c>
      <c r="C35" s="34">
        <v>299</v>
      </c>
      <c r="D35" s="34">
        <v>796</v>
      </c>
      <c r="E35" s="34">
        <v>965</v>
      </c>
      <c r="F35" s="34">
        <v>901</v>
      </c>
      <c r="G35" s="34">
        <v>467</v>
      </c>
      <c r="H35" s="34">
        <v>81</v>
      </c>
      <c r="I35" s="34" t="s">
        <v>496</v>
      </c>
      <c r="J35" s="34">
        <v>8.5209461385009906</v>
      </c>
      <c r="K35" s="34">
        <v>22.6845255058421</v>
      </c>
      <c r="L35" s="34">
        <v>27.5007124536905</v>
      </c>
      <c r="M35" s="34">
        <v>25.676831005984599</v>
      </c>
      <c r="N35" s="34">
        <v>13.3086349387289</v>
      </c>
      <c r="O35" s="34">
        <v>2.3083499572527701</v>
      </c>
    </row>
    <row r="36" spans="1:15" x14ac:dyDescent="0.25">
      <c r="A36" s="35" t="s">
        <v>193</v>
      </c>
      <c r="B36" s="34">
        <v>3216</v>
      </c>
      <c r="C36" s="34">
        <v>244</v>
      </c>
      <c r="D36" s="34">
        <v>591</v>
      </c>
      <c r="E36" s="34">
        <v>829</v>
      </c>
      <c r="F36" s="34">
        <v>929</v>
      </c>
      <c r="G36" s="34">
        <v>538</v>
      </c>
      <c r="H36" s="34">
        <v>85</v>
      </c>
      <c r="I36" s="34" t="s">
        <v>496</v>
      </c>
      <c r="J36" s="34">
        <v>7.5870646766169099</v>
      </c>
      <c r="K36" s="34">
        <v>18.376865671641699</v>
      </c>
      <c r="L36" s="34">
        <v>25.777363184079601</v>
      </c>
      <c r="M36" s="34">
        <v>28.886815920398</v>
      </c>
      <c r="N36" s="34">
        <v>16.728855721393</v>
      </c>
      <c r="O36" s="34">
        <v>2.64303482587064</v>
      </c>
    </row>
    <row r="37" spans="1:15" x14ac:dyDescent="0.25">
      <c r="A37" s="35" t="s">
        <v>194</v>
      </c>
      <c r="B37" s="34">
        <v>5952</v>
      </c>
      <c r="C37" s="34">
        <v>355</v>
      </c>
      <c r="D37" s="34">
        <v>952</v>
      </c>
      <c r="E37" s="34">
        <v>1639</v>
      </c>
      <c r="F37" s="34">
        <v>1820</v>
      </c>
      <c r="G37" s="34">
        <v>1014</v>
      </c>
      <c r="H37" s="34">
        <v>172</v>
      </c>
      <c r="I37" s="34" t="s">
        <v>496</v>
      </c>
      <c r="J37" s="34">
        <v>5.9643817204301</v>
      </c>
      <c r="K37" s="34">
        <v>15.9946236559139</v>
      </c>
      <c r="L37" s="34">
        <v>27.5369623655914</v>
      </c>
      <c r="M37" s="34">
        <v>30.577956989247301</v>
      </c>
      <c r="N37" s="34">
        <v>17.036290322580601</v>
      </c>
      <c r="O37" s="34">
        <v>2.8897849462365501</v>
      </c>
    </row>
    <row r="38" spans="1:15" x14ac:dyDescent="0.25">
      <c r="A38" s="35" t="s">
        <v>195</v>
      </c>
      <c r="B38" s="34">
        <v>15323</v>
      </c>
      <c r="C38" s="34">
        <v>1147</v>
      </c>
      <c r="D38" s="34">
        <v>2882</v>
      </c>
      <c r="E38" s="34">
        <v>3811</v>
      </c>
      <c r="F38" s="34">
        <v>4154</v>
      </c>
      <c r="G38" s="34">
        <v>2796</v>
      </c>
      <c r="H38" s="34">
        <v>533</v>
      </c>
      <c r="I38" s="34" t="s">
        <v>496</v>
      </c>
      <c r="J38" s="34">
        <v>7.4854793447758201</v>
      </c>
      <c r="K38" s="34">
        <v>18.808327351040901</v>
      </c>
      <c r="L38" s="34">
        <v>24.8711087907067</v>
      </c>
      <c r="M38" s="34">
        <v>27.109573843242099</v>
      </c>
      <c r="N38" s="34">
        <v>18.247079553612199</v>
      </c>
      <c r="O38" s="34">
        <v>3.4784311166220698</v>
      </c>
    </row>
    <row r="39" spans="1:15" x14ac:dyDescent="0.25">
      <c r="A39" s="35" t="s">
        <v>196</v>
      </c>
      <c r="B39" s="34">
        <v>2261</v>
      </c>
      <c r="C39" s="34">
        <v>154</v>
      </c>
      <c r="D39" s="34">
        <v>419</v>
      </c>
      <c r="E39" s="34">
        <v>579</v>
      </c>
      <c r="F39" s="34">
        <v>622</v>
      </c>
      <c r="G39" s="34">
        <v>395</v>
      </c>
      <c r="H39" s="34">
        <v>92</v>
      </c>
      <c r="I39" s="34" t="s">
        <v>496</v>
      </c>
      <c r="J39" s="34">
        <v>6.8111455108359102</v>
      </c>
      <c r="K39" s="34">
        <v>18.531623175585999</v>
      </c>
      <c r="L39" s="34">
        <v>25.608137992038898</v>
      </c>
      <c r="M39" s="34">
        <v>27.509951348960598</v>
      </c>
      <c r="N39" s="34">
        <v>17.470145953117999</v>
      </c>
      <c r="O39" s="34">
        <v>4.0689960194604096</v>
      </c>
    </row>
    <row r="40" spans="1:15" x14ac:dyDescent="0.25">
      <c r="A40" s="35" t="s">
        <v>197</v>
      </c>
      <c r="B40" s="34">
        <v>4887</v>
      </c>
      <c r="C40" s="34">
        <v>420</v>
      </c>
      <c r="D40" s="34">
        <v>1025</v>
      </c>
      <c r="E40" s="34">
        <v>1330</v>
      </c>
      <c r="F40" s="34">
        <v>1284</v>
      </c>
      <c r="G40" s="34">
        <v>708</v>
      </c>
      <c r="H40" s="34">
        <v>120</v>
      </c>
      <c r="I40" s="34" t="s">
        <v>496</v>
      </c>
      <c r="J40" s="34">
        <v>8.5942295887047209</v>
      </c>
      <c r="K40" s="34">
        <v>20.974012686719799</v>
      </c>
      <c r="L40" s="34">
        <v>27.215060364231601</v>
      </c>
      <c r="M40" s="34">
        <v>26.273787599754399</v>
      </c>
      <c r="N40" s="34">
        <v>14.487415592387901</v>
      </c>
      <c r="O40" s="34">
        <v>2.45549416820135</v>
      </c>
    </row>
    <row r="41" spans="1:15" x14ac:dyDescent="0.25">
      <c r="A41" s="35" t="s">
        <v>198</v>
      </c>
      <c r="B41" s="34">
        <v>8933</v>
      </c>
      <c r="C41" s="34">
        <v>569</v>
      </c>
      <c r="D41" s="34">
        <v>1416</v>
      </c>
      <c r="E41" s="34">
        <v>2064</v>
      </c>
      <c r="F41" s="34">
        <v>2754</v>
      </c>
      <c r="G41" s="34">
        <v>1767</v>
      </c>
      <c r="H41" s="34">
        <v>362</v>
      </c>
      <c r="I41" s="34">
        <v>1</v>
      </c>
      <c r="J41" s="34">
        <v>6.3703537841468796</v>
      </c>
      <c r="K41" s="34">
        <v>15.8531124048365</v>
      </c>
      <c r="L41" s="34">
        <v>23.107926556202401</v>
      </c>
      <c r="M41" s="34">
        <v>30.832960143304899</v>
      </c>
      <c r="N41" s="34">
        <v>19.782803403492998</v>
      </c>
      <c r="O41" s="34">
        <v>4.0528437080161197</v>
      </c>
    </row>
    <row r="42" spans="1:15" x14ac:dyDescent="0.25">
      <c r="A42" s="35" t="s">
        <v>199</v>
      </c>
      <c r="B42" s="34">
        <v>140</v>
      </c>
      <c r="C42" s="34">
        <v>2</v>
      </c>
      <c r="D42" s="34">
        <v>22</v>
      </c>
      <c r="E42" s="34">
        <v>42</v>
      </c>
      <c r="F42" s="34">
        <v>49</v>
      </c>
      <c r="G42" s="34">
        <v>23</v>
      </c>
      <c r="H42" s="34">
        <v>2</v>
      </c>
      <c r="I42" s="34" t="s">
        <v>496</v>
      </c>
      <c r="J42" s="34">
        <v>1.4285714285714199</v>
      </c>
      <c r="K42" s="34">
        <v>15.714285714285699</v>
      </c>
      <c r="L42" s="34">
        <v>30</v>
      </c>
      <c r="M42" s="34">
        <v>35</v>
      </c>
      <c r="N42" s="34">
        <v>16.428571428571399</v>
      </c>
      <c r="O42" s="34">
        <v>1.4285714285714199</v>
      </c>
    </row>
    <row r="43" spans="1:15" x14ac:dyDescent="0.25">
      <c r="A43" s="35" t="s">
        <v>200</v>
      </c>
      <c r="B43" s="34">
        <v>163</v>
      </c>
      <c r="C43" s="34">
        <v>9</v>
      </c>
      <c r="D43" s="34">
        <v>27</v>
      </c>
      <c r="E43" s="34">
        <v>57</v>
      </c>
      <c r="F43" s="34">
        <v>35</v>
      </c>
      <c r="G43" s="34">
        <v>31</v>
      </c>
      <c r="H43" s="34">
        <v>4</v>
      </c>
      <c r="I43" s="34" t="s">
        <v>496</v>
      </c>
      <c r="J43" s="34">
        <v>5.5214723926380298</v>
      </c>
      <c r="K43" s="34">
        <v>16.564417177914098</v>
      </c>
      <c r="L43" s="34">
        <v>34.9693251533742</v>
      </c>
      <c r="M43" s="34">
        <v>21.472392638036801</v>
      </c>
      <c r="N43" s="34">
        <v>19.018404907975398</v>
      </c>
      <c r="O43" s="34">
        <v>2.45398773006134</v>
      </c>
    </row>
    <row r="44" spans="1:15" x14ac:dyDescent="0.25">
      <c r="A44" s="35" t="s">
        <v>201</v>
      </c>
      <c r="B44" s="34">
        <v>3910</v>
      </c>
      <c r="C44" s="34">
        <v>359</v>
      </c>
      <c r="D44" s="34">
        <v>823</v>
      </c>
      <c r="E44" s="34">
        <v>998</v>
      </c>
      <c r="F44" s="34">
        <v>1040</v>
      </c>
      <c r="G44" s="34">
        <v>570</v>
      </c>
      <c r="H44" s="34">
        <v>120</v>
      </c>
      <c r="I44" s="34" t="s">
        <v>496</v>
      </c>
      <c r="J44" s="34">
        <v>9.1815856777493607</v>
      </c>
      <c r="K44" s="34">
        <v>21.048593350383602</v>
      </c>
      <c r="L44" s="34">
        <v>25.524296675191799</v>
      </c>
      <c r="M44" s="34">
        <v>26.598465473145701</v>
      </c>
      <c r="N44" s="34">
        <v>14.5780051150895</v>
      </c>
      <c r="O44" s="34">
        <v>3.0690537084398901</v>
      </c>
    </row>
    <row r="45" spans="1:15" x14ac:dyDescent="0.25">
      <c r="A45" s="35" t="s">
        <v>202</v>
      </c>
      <c r="B45" s="34">
        <v>243</v>
      </c>
      <c r="C45" s="34">
        <v>16</v>
      </c>
      <c r="D45" s="34">
        <v>31</v>
      </c>
      <c r="E45" s="34">
        <v>60</v>
      </c>
      <c r="F45" s="34">
        <v>68</v>
      </c>
      <c r="G45" s="34">
        <v>62</v>
      </c>
      <c r="H45" s="34">
        <v>6</v>
      </c>
      <c r="I45" s="34" t="s">
        <v>496</v>
      </c>
      <c r="J45" s="34">
        <v>6.5843621399176904</v>
      </c>
      <c r="K45" s="34">
        <v>12.7572016460905</v>
      </c>
      <c r="L45" s="34">
        <v>24.691358024691301</v>
      </c>
      <c r="M45" s="34">
        <v>27.983539094650201</v>
      </c>
      <c r="N45" s="34">
        <v>25.514403292181001</v>
      </c>
      <c r="O45" s="34">
        <v>2.4691358024691299</v>
      </c>
    </row>
    <row r="46" spans="1:15" x14ac:dyDescent="0.25">
      <c r="A46" s="35" t="s">
        <v>203</v>
      </c>
      <c r="B46" s="34">
        <v>54982</v>
      </c>
      <c r="C46" s="34">
        <v>4155</v>
      </c>
      <c r="D46" s="34">
        <v>10301</v>
      </c>
      <c r="E46" s="34">
        <v>13993</v>
      </c>
      <c r="F46" s="34">
        <v>15445</v>
      </c>
      <c r="G46" s="34">
        <v>9328</v>
      </c>
      <c r="H46" s="34">
        <v>1759</v>
      </c>
      <c r="I46" s="34">
        <v>1</v>
      </c>
      <c r="J46" s="34">
        <v>7.5571561084738299</v>
      </c>
      <c r="K46" s="34">
        <v>18.7355631945581</v>
      </c>
      <c r="L46" s="34">
        <v>25.450610210800001</v>
      </c>
      <c r="M46" s="34">
        <v>28.091522525963502</v>
      </c>
      <c r="N46" s="34">
        <v>16.965860933777101</v>
      </c>
      <c r="O46" s="34">
        <v>3.1992870264273101</v>
      </c>
    </row>
    <row r="47" spans="1:15" x14ac:dyDescent="0.25">
      <c r="A47" s="35" t="s">
        <v>204</v>
      </c>
      <c r="B47" s="34">
        <v>3801</v>
      </c>
      <c r="C47" s="34">
        <v>371</v>
      </c>
      <c r="D47" s="34">
        <v>822</v>
      </c>
      <c r="E47" s="34">
        <v>1001</v>
      </c>
      <c r="F47" s="34">
        <v>933</v>
      </c>
      <c r="G47" s="34">
        <v>581</v>
      </c>
      <c r="H47" s="34">
        <v>93</v>
      </c>
      <c r="I47" s="34" t="s">
        <v>496</v>
      </c>
      <c r="J47" s="34">
        <v>9.7605893186003598</v>
      </c>
      <c r="K47" s="34">
        <v>21.625887924230401</v>
      </c>
      <c r="L47" s="34">
        <v>26.335174953959399</v>
      </c>
      <c r="M47" s="34">
        <v>24.546172059984201</v>
      </c>
      <c r="N47" s="34">
        <v>15.285451197053399</v>
      </c>
      <c r="O47" s="34">
        <v>2.4467245461720601</v>
      </c>
    </row>
    <row r="48" spans="1:15" x14ac:dyDescent="0.25">
      <c r="A48" s="35" t="s">
        <v>205</v>
      </c>
      <c r="B48" s="34">
        <v>1141</v>
      </c>
      <c r="C48" s="34">
        <v>81</v>
      </c>
      <c r="D48" s="34">
        <v>182</v>
      </c>
      <c r="E48" s="34">
        <v>279</v>
      </c>
      <c r="F48" s="34">
        <v>323</v>
      </c>
      <c r="G48" s="34">
        <v>233</v>
      </c>
      <c r="H48" s="34">
        <v>43</v>
      </c>
      <c r="I48" s="34" t="s">
        <v>496</v>
      </c>
      <c r="J48" s="34">
        <v>7.0990359333917601</v>
      </c>
      <c r="K48" s="34">
        <v>15.9509202453987</v>
      </c>
      <c r="L48" s="34">
        <v>24.452234881682699</v>
      </c>
      <c r="M48" s="34">
        <v>28.308501314636199</v>
      </c>
      <c r="N48" s="34">
        <v>20.420683610867599</v>
      </c>
      <c r="O48" s="34">
        <v>3.7686240140227798</v>
      </c>
    </row>
    <row r="49" spans="1:15" x14ac:dyDescent="0.25">
      <c r="A49" s="35" t="s">
        <v>206</v>
      </c>
      <c r="B49" s="34">
        <v>1455</v>
      </c>
      <c r="C49" s="34">
        <v>122</v>
      </c>
      <c r="D49" s="34">
        <v>319</v>
      </c>
      <c r="E49" s="34">
        <v>403</v>
      </c>
      <c r="F49" s="34">
        <v>350</v>
      </c>
      <c r="G49" s="34">
        <v>209</v>
      </c>
      <c r="H49" s="34">
        <v>52</v>
      </c>
      <c r="I49" s="34" t="s">
        <v>496</v>
      </c>
      <c r="J49" s="34">
        <v>8.3848797250859093</v>
      </c>
      <c r="K49" s="34">
        <v>21.9243986254295</v>
      </c>
      <c r="L49" s="34">
        <v>27.6975945017182</v>
      </c>
      <c r="M49" s="34">
        <v>24.054982817869401</v>
      </c>
      <c r="N49" s="34">
        <v>14.3642611683848</v>
      </c>
      <c r="O49" s="34">
        <v>3.5738831615120201</v>
      </c>
    </row>
    <row r="50" spans="1:15" x14ac:dyDescent="0.25">
      <c r="A50" s="35" t="s">
        <v>207</v>
      </c>
      <c r="B50" s="34">
        <v>3707</v>
      </c>
      <c r="C50" s="34">
        <v>337</v>
      </c>
      <c r="D50" s="34">
        <v>764</v>
      </c>
      <c r="E50" s="34">
        <v>1063</v>
      </c>
      <c r="F50" s="34">
        <v>926</v>
      </c>
      <c r="G50" s="34">
        <v>510</v>
      </c>
      <c r="H50" s="34">
        <v>107</v>
      </c>
      <c r="I50" s="34" t="s">
        <v>496</v>
      </c>
      <c r="J50" s="34">
        <v>9.0909090909090899</v>
      </c>
      <c r="K50" s="34">
        <v>20.609657404909601</v>
      </c>
      <c r="L50" s="34">
        <v>28.675478823846699</v>
      </c>
      <c r="M50" s="34">
        <v>24.979768006474199</v>
      </c>
      <c r="N50" s="34">
        <v>13.7577555975182</v>
      </c>
      <c r="O50" s="34">
        <v>2.88643107634205</v>
      </c>
    </row>
    <row r="51" spans="1:15" x14ac:dyDescent="0.25">
      <c r="A51" s="35" t="s">
        <v>208</v>
      </c>
      <c r="B51" s="34">
        <v>3312</v>
      </c>
      <c r="C51" s="34">
        <v>254</v>
      </c>
      <c r="D51" s="34">
        <v>605</v>
      </c>
      <c r="E51" s="34">
        <v>870</v>
      </c>
      <c r="F51" s="34">
        <v>892</v>
      </c>
      <c r="G51" s="34">
        <v>584</v>
      </c>
      <c r="H51" s="34">
        <v>107</v>
      </c>
      <c r="I51" s="34" t="s">
        <v>496</v>
      </c>
      <c r="J51" s="34">
        <v>7.6690821256038602</v>
      </c>
      <c r="K51" s="34">
        <v>18.266908212560299</v>
      </c>
      <c r="L51" s="34">
        <v>26.268115942028899</v>
      </c>
      <c r="M51" s="34">
        <v>26.932367149758399</v>
      </c>
      <c r="N51" s="34">
        <v>17.6328502415458</v>
      </c>
      <c r="O51" s="34">
        <v>3.23067632850241</v>
      </c>
    </row>
    <row r="52" spans="1:15" x14ac:dyDescent="0.25">
      <c r="A52" s="35" t="s">
        <v>209</v>
      </c>
      <c r="B52" s="34">
        <v>6136</v>
      </c>
      <c r="C52" s="34">
        <v>350</v>
      </c>
      <c r="D52" s="34">
        <v>1067</v>
      </c>
      <c r="E52" s="34">
        <v>1647</v>
      </c>
      <c r="F52" s="34">
        <v>1793</v>
      </c>
      <c r="G52" s="34">
        <v>1064</v>
      </c>
      <c r="H52" s="34">
        <v>215</v>
      </c>
      <c r="I52" s="34" t="s">
        <v>496</v>
      </c>
      <c r="J52" s="34">
        <v>5.7040417209908698</v>
      </c>
      <c r="K52" s="34">
        <v>17.389178617992101</v>
      </c>
      <c r="L52" s="34">
        <v>26.841590612777001</v>
      </c>
      <c r="M52" s="34">
        <v>29.2209908735332</v>
      </c>
      <c r="N52" s="34">
        <v>17.3402868318122</v>
      </c>
      <c r="O52" s="34">
        <v>3.5039113428943902</v>
      </c>
    </row>
    <row r="53" spans="1:15" x14ac:dyDescent="0.25">
      <c r="A53" s="35" t="s">
        <v>210</v>
      </c>
      <c r="B53" s="34">
        <v>16150</v>
      </c>
      <c r="C53" s="34">
        <v>1158</v>
      </c>
      <c r="D53" s="34">
        <v>3138</v>
      </c>
      <c r="E53" s="34">
        <v>4138</v>
      </c>
      <c r="F53" s="34">
        <v>4296</v>
      </c>
      <c r="G53" s="34">
        <v>2833</v>
      </c>
      <c r="H53" s="34">
        <v>587</v>
      </c>
      <c r="I53" s="34" t="s">
        <v>496</v>
      </c>
      <c r="J53" s="34">
        <v>7.17027863777089</v>
      </c>
      <c r="K53" s="34">
        <v>19.4303405572755</v>
      </c>
      <c r="L53" s="34">
        <v>25.622291021671799</v>
      </c>
      <c r="M53" s="34">
        <v>26.600619195046399</v>
      </c>
      <c r="N53" s="34">
        <v>17.541795665634599</v>
      </c>
      <c r="O53" s="34">
        <v>3.6346749226006101</v>
      </c>
    </row>
    <row r="54" spans="1:15" x14ac:dyDescent="0.25">
      <c r="A54" s="35" t="s">
        <v>211</v>
      </c>
      <c r="B54" s="34">
        <v>2418</v>
      </c>
      <c r="C54" s="34">
        <v>185</v>
      </c>
      <c r="D54" s="34">
        <v>479</v>
      </c>
      <c r="E54" s="34">
        <v>654</v>
      </c>
      <c r="F54" s="34">
        <v>592</v>
      </c>
      <c r="G54" s="34">
        <v>408</v>
      </c>
      <c r="H54" s="34">
        <v>100</v>
      </c>
      <c r="I54" s="34" t="s">
        <v>496</v>
      </c>
      <c r="J54" s="34">
        <v>7.6509511993382899</v>
      </c>
      <c r="K54" s="34">
        <v>19.809760132340699</v>
      </c>
      <c r="L54" s="34">
        <v>27.047146401985099</v>
      </c>
      <c r="M54" s="34">
        <v>24.483043837882501</v>
      </c>
      <c r="N54" s="34">
        <v>16.873449131513599</v>
      </c>
      <c r="O54" s="34">
        <v>4.1356492969396097</v>
      </c>
    </row>
    <row r="55" spans="1:15" x14ac:dyDescent="0.25">
      <c r="A55" s="35" t="s">
        <v>212</v>
      </c>
      <c r="B55" s="34">
        <v>4846</v>
      </c>
      <c r="C55" s="34">
        <v>400</v>
      </c>
      <c r="D55" s="34">
        <v>984</v>
      </c>
      <c r="E55" s="34">
        <v>1388</v>
      </c>
      <c r="F55" s="34">
        <v>1234</v>
      </c>
      <c r="G55" s="34">
        <v>712</v>
      </c>
      <c r="H55" s="34">
        <v>128</v>
      </c>
      <c r="I55" s="34" t="s">
        <v>496</v>
      </c>
      <c r="J55" s="34">
        <v>8.2542302930251701</v>
      </c>
      <c r="K55" s="34">
        <v>20.305406520841899</v>
      </c>
      <c r="L55" s="34">
        <v>28.642179116797301</v>
      </c>
      <c r="M55" s="34">
        <v>25.464300453982599</v>
      </c>
      <c r="N55" s="34">
        <v>14.6925299215848</v>
      </c>
      <c r="O55" s="34">
        <v>2.6413536937680502</v>
      </c>
    </row>
    <row r="56" spans="1:15" x14ac:dyDescent="0.25">
      <c r="A56" s="35" t="s">
        <v>213</v>
      </c>
      <c r="B56" s="34">
        <v>9690</v>
      </c>
      <c r="C56" s="34">
        <v>596</v>
      </c>
      <c r="D56" s="34">
        <v>1575</v>
      </c>
      <c r="E56" s="34">
        <v>2263</v>
      </c>
      <c r="F56" s="34">
        <v>2846</v>
      </c>
      <c r="G56" s="34">
        <v>2000</v>
      </c>
      <c r="H56" s="34">
        <v>410</v>
      </c>
      <c r="I56" s="34" t="s">
        <v>496</v>
      </c>
      <c r="J56" s="34">
        <v>6.1506707946336396</v>
      </c>
      <c r="K56" s="34">
        <v>16.253869969040199</v>
      </c>
      <c r="L56" s="34">
        <v>23.353973168214601</v>
      </c>
      <c r="M56" s="34">
        <v>29.3704850361197</v>
      </c>
      <c r="N56" s="34">
        <v>20.639834881320901</v>
      </c>
      <c r="O56" s="34">
        <v>4.2311661506707896</v>
      </c>
    </row>
    <row r="57" spans="1:15" x14ac:dyDescent="0.25">
      <c r="A57" s="35" t="s">
        <v>214</v>
      </c>
      <c r="B57" s="34">
        <v>133</v>
      </c>
      <c r="C57" s="34">
        <v>13</v>
      </c>
      <c r="D57" s="34">
        <v>26</v>
      </c>
      <c r="E57" s="34">
        <v>31</v>
      </c>
      <c r="F57" s="34">
        <v>36</v>
      </c>
      <c r="G57" s="34">
        <v>20</v>
      </c>
      <c r="H57" s="34">
        <v>7</v>
      </c>
      <c r="I57" s="34" t="s">
        <v>496</v>
      </c>
      <c r="J57" s="34">
        <v>9.77443609022556</v>
      </c>
      <c r="K57" s="34">
        <v>19.548872180451099</v>
      </c>
      <c r="L57" s="34">
        <v>23.308270676691698</v>
      </c>
      <c r="M57" s="34">
        <v>27.067669172932298</v>
      </c>
      <c r="N57" s="34">
        <v>15.037593984962401</v>
      </c>
      <c r="O57" s="34">
        <v>5.2631578947368398</v>
      </c>
    </row>
    <row r="58" spans="1:15" x14ac:dyDescent="0.25">
      <c r="A58" s="35" t="s">
        <v>215</v>
      </c>
      <c r="B58" s="34">
        <v>131</v>
      </c>
      <c r="C58" s="34">
        <v>7</v>
      </c>
      <c r="D58" s="34">
        <v>19</v>
      </c>
      <c r="E58" s="34">
        <v>33</v>
      </c>
      <c r="F58" s="34">
        <v>41</v>
      </c>
      <c r="G58" s="34">
        <v>26</v>
      </c>
      <c r="H58" s="34">
        <v>5</v>
      </c>
      <c r="I58" s="34" t="s">
        <v>496</v>
      </c>
      <c r="J58" s="34">
        <v>5.3435114503816701</v>
      </c>
      <c r="K58" s="34">
        <v>14.503816793893099</v>
      </c>
      <c r="L58" s="34">
        <v>25.1908396946564</v>
      </c>
      <c r="M58" s="34">
        <v>31.297709923664101</v>
      </c>
      <c r="N58" s="34">
        <v>19.847328244274799</v>
      </c>
      <c r="O58" s="34">
        <v>3.8167938931297698</v>
      </c>
    </row>
    <row r="59" spans="1:15" x14ac:dyDescent="0.25">
      <c r="A59" s="35" t="s">
        <v>216</v>
      </c>
      <c r="B59" s="34">
        <v>4706</v>
      </c>
      <c r="C59" s="34">
        <v>373</v>
      </c>
      <c r="D59" s="34">
        <v>964</v>
      </c>
      <c r="E59" s="34">
        <v>1284</v>
      </c>
      <c r="F59" s="34">
        <v>1199</v>
      </c>
      <c r="G59" s="34">
        <v>754</v>
      </c>
      <c r="H59" s="34">
        <v>132</v>
      </c>
      <c r="I59" s="34" t="s">
        <v>496</v>
      </c>
      <c r="J59" s="34">
        <v>7.9260518487037803</v>
      </c>
      <c r="K59" s="34">
        <v>20.4844878878028</v>
      </c>
      <c r="L59" s="34">
        <v>27.284317892052702</v>
      </c>
      <c r="M59" s="34">
        <v>25.4781130471738</v>
      </c>
      <c r="N59" s="34">
        <v>16.022099447513799</v>
      </c>
      <c r="O59" s="34">
        <v>2.8049298767530799</v>
      </c>
    </row>
    <row r="60" spans="1:15" x14ac:dyDescent="0.25">
      <c r="A60" s="35" t="s">
        <v>217</v>
      </c>
      <c r="B60" s="34">
        <v>221</v>
      </c>
      <c r="C60" s="34">
        <v>10</v>
      </c>
      <c r="D60" s="34">
        <v>28</v>
      </c>
      <c r="E60" s="34">
        <v>61</v>
      </c>
      <c r="F60" s="34">
        <v>69</v>
      </c>
      <c r="G60" s="34">
        <v>46</v>
      </c>
      <c r="H60" s="34">
        <v>7</v>
      </c>
      <c r="I60" s="34" t="s">
        <v>496</v>
      </c>
      <c r="J60" s="34">
        <v>4.5248868778280498</v>
      </c>
      <c r="K60" s="34">
        <v>12.6696832579185</v>
      </c>
      <c r="L60" s="34">
        <v>27.601809954751101</v>
      </c>
      <c r="M60" s="34">
        <v>31.221719457013499</v>
      </c>
      <c r="N60" s="34">
        <v>20.814479638009001</v>
      </c>
      <c r="O60" s="34">
        <v>3.1674208144796299</v>
      </c>
    </row>
    <row r="61" spans="1:15" x14ac:dyDescent="0.25">
      <c r="A61" s="35" t="s">
        <v>218</v>
      </c>
      <c r="B61" s="34">
        <v>57983</v>
      </c>
      <c r="C61" s="34">
        <v>4258</v>
      </c>
      <c r="D61" s="34">
        <v>10984</v>
      </c>
      <c r="E61" s="34">
        <v>15154</v>
      </c>
      <c r="F61" s="34">
        <v>15574</v>
      </c>
      <c r="G61" s="34">
        <v>10014</v>
      </c>
      <c r="H61" s="34">
        <v>1999</v>
      </c>
      <c r="I61" s="34" t="s">
        <v>496</v>
      </c>
      <c r="J61" s="34">
        <v>7.3435317248158896</v>
      </c>
      <c r="K61" s="34">
        <v>18.943483434799798</v>
      </c>
      <c r="L61" s="34">
        <v>26.135246537778301</v>
      </c>
      <c r="M61" s="34">
        <v>26.859596778366001</v>
      </c>
      <c r="N61" s="34">
        <v>17.270579307728099</v>
      </c>
      <c r="O61" s="34">
        <v>3.4475622165117299</v>
      </c>
    </row>
    <row r="62" spans="1:15" x14ac:dyDescent="0.25">
      <c r="A62" s="35" t="s">
        <v>219</v>
      </c>
      <c r="B62" s="34">
        <v>3805</v>
      </c>
      <c r="C62" s="34">
        <v>366</v>
      </c>
      <c r="D62" s="34">
        <v>842</v>
      </c>
      <c r="E62" s="34">
        <v>1023</v>
      </c>
      <c r="F62" s="34">
        <v>895</v>
      </c>
      <c r="G62" s="34">
        <v>562</v>
      </c>
      <c r="H62" s="34">
        <v>117</v>
      </c>
      <c r="I62" s="34" t="s">
        <v>496</v>
      </c>
      <c r="J62" s="34">
        <v>9.61892247043364</v>
      </c>
      <c r="K62" s="34">
        <v>22.128777923784401</v>
      </c>
      <c r="L62" s="34">
        <v>26.885676741129998</v>
      </c>
      <c r="M62" s="34">
        <v>23.5216819973718</v>
      </c>
      <c r="N62" s="34">
        <v>14.770039421813401</v>
      </c>
      <c r="O62" s="34">
        <v>3.07490144546649</v>
      </c>
    </row>
    <row r="63" spans="1:15" x14ac:dyDescent="0.25">
      <c r="A63" s="35" t="s">
        <v>220</v>
      </c>
      <c r="B63" s="34">
        <v>1196</v>
      </c>
      <c r="C63" s="34">
        <v>71</v>
      </c>
      <c r="D63" s="34">
        <v>191</v>
      </c>
      <c r="E63" s="34">
        <v>297</v>
      </c>
      <c r="F63" s="34">
        <v>346</v>
      </c>
      <c r="G63" s="34">
        <v>234</v>
      </c>
      <c r="H63" s="34">
        <v>57</v>
      </c>
      <c r="I63" s="34" t="s">
        <v>496</v>
      </c>
      <c r="J63" s="34">
        <v>5.93645484949832</v>
      </c>
      <c r="K63" s="34">
        <v>15.9698996655518</v>
      </c>
      <c r="L63" s="34">
        <v>24.832775919732399</v>
      </c>
      <c r="M63" s="34">
        <v>28.929765886287601</v>
      </c>
      <c r="N63" s="34">
        <v>19.565217391304301</v>
      </c>
      <c r="O63" s="34">
        <v>4.7658862876254098</v>
      </c>
    </row>
    <row r="64" spans="1:15" x14ac:dyDescent="0.25">
      <c r="A64" s="35" t="s">
        <v>221</v>
      </c>
      <c r="B64" s="34">
        <v>1398</v>
      </c>
      <c r="C64" s="34">
        <v>138</v>
      </c>
      <c r="D64" s="34">
        <v>305</v>
      </c>
      <c r="E64" s="34">
        <v>395</v>
      </c>
      <c r="F64" s="34">
        <v>320</v>
      </c>
      <c r="G64" s="34">
        <v>201</v>
      </c>
      <c r="H64" s="34">
        <v>39</v>
      </c>
      <c r="I64" s="34" t="s">
        <v>496</v>
      </c>
      <c r="J64" s="34">
        <v>9.8712446351931291</v>
      </c>
      <c r="K64" s="34">
        <v>21.816881258941301</v>
      </c>
      <c r="L64" s="34">
        <v>28.2546494992846</v>
      </c>
      <c r="M64" s="34">
        <v>22.889842632331899</v>
      </c>
      <c r="N64" s="34">
        <v>14.377682403433401</v>
      </c>
      <c r="O64" s="34">
        <v>2.7896995708154502</v>
      </c>
    </row>
    <row r="65" spans="1:15" x14ac:dyDescent="0.25">
      <c r="A65" s="35" t="s">
        <v>222</v>
      </c>
      <c r="B65" s="34">
        <v>3844</v>
      </c>
      <c r="C65" s="34">
        <v>338</v>
      </c>
      <c r="D65" s="34">
        <v>827</v>
      </c>
      <c r="E65" s="34">
        <v>1087</v>
      </c>
      <c r="F65" s="34">
        <v>962</v>
      </c>
      <c r="G65" s="34">
        <v>523</v>
      </c>
      <c r="H65" s="34">
        <v>107</v>
      </c>
      <c r="I65" s="34" t="s">
        <v>496</v>
      </c>
      <c r="J65" s="34">
        <v>8.7929240374609705</v>
      </c>
      <c r="K65" s="34">
        <v>21.514047866805399</v>
      </c>
      <c r="L65" s="34">
        <v>28.2778355879292</v>
      </c>
      <c r="M65" s="34">
        <v>25.0260145681581</v>
      </c>
      <c r="N65" s="34">
        <v>13.6056191467221</v>
      </c>
      <c r="O65" s="34">
        <v>2.7835587929240302</v>
      </c>
    </row>
    <row r="66" spans="1:15" x14ac:dyDescent="0.25">
      <c r="A66" s="35" t="s">
        <v>223</v>
      </c>
      <c r="B66" s="34">
        <v>3272</v>
      </c>
      <c r="C66" s="34">
        <v>254</v>
      </c>
      <c r="D66" s="34">
        <v>605</v>
      </c>
      <c r="E66" s="34">
        <v>830</v>
      </c>
      <c r="F66" s="34">
        <v>913</v>
      </c>
      <c r="G66" s="34">
        <v>565</v>
      </c>
      <c r="H66" s="34">
        <v>105</v>
      </c>
      <c r="I66" s="34" t="s">
        <v>496</v>
      </c>
      <c r="J66" s="34">
        <v>7.7628361858190704</v>
      </c>
      <c r="K66" s="34">
        <v>18.490220048899701</v>
      </c>
      <c r="L66" s="34">
        <v>25.3667481662591</v>
      </c>
      <c r="M66" s="34">
        <v>27.903422982885001</v>
      </c>
      <c r="N66" s="34">
        <v>17.267726161369101</v>
      </c>
      <c r="O66" s="34">
        <v>3.2090464547677202</v>
      </c>
    </row>
    <row r="67" spans="1:15" x14ac:dyDescent="0.25">
      <c r="A67" s="35" t="s">
        <v>224</v>
      </c>
      <c r="B67" s="34">
        <v>6297</v>
      </c>
      <c r="C67" s="34">
        <v>292</v>
      </c>
      <c r="D67" s="34">
        <v>1079</v>
      </c>
      <c r="E67" s="34">
        <v>1775</v>
      </c>
      <c r="F67" s="34">
        <v>1837</v>
      </c>
      <c r="G67" s="34">
        <v>1100</v>
      </c>
      <c r="H67" s="34">
        <v>214</v>
      </c>
      <c r="I67" s="34" t="s">
        <v>496</v>
      </c>
      <c r="J67" s="34">
        <v>4.6371287914880099</v>
      </c>
      <c r="K67" s="34">
        <v>17.135143719231301</v>
      </c>
      <c r="L67" s="34">
        <v>28.188026044148</v>
      </c>
      <c r="M67" s="34">
        <v>29.172621883436499</v>
      </c>
      <c r="N67" s="34">
        <v>17.468635858345198</v>
      </c>
      <c r="O67" s="34">
        <v>3.3984437033508001</v>
      </c>
    </row>
    <row r="68" spans="1:15" x14ac:dyDescent="0.25">
      <c r="A68" s="35" t="s">
        <v>225</v>
      </c>
      <c r="B68" s="34">
        <v>16142</v>
      </c>
      <c r="C68" s="34">
        <v>1149</v>
      </c>
      <c r="D68" s="34">
        <v>3116</v>
      </c>
      <c r="E68" s="34">
        <v>4378</v>
      </c>
      <c r="F68" s="34">
        <v>4272</v>
      </c>
      <c r="G68" s="34">
        <v>2658</v>
      </c>
      <c r="H68" s="34">
        <v>569</v>
      </c>
      <c r="I68" s="34" t="s">
        <v>496</v>
      </c>
      <c r="J68" s="34">
        <v>7.1180770660389001</v>
      </c>
      <c r="K68" s="34">
        <v>19.303679841407501</v>
      </c>
      <c r="L68" s="34">
        <v>27.121794077561599</v>
      </c>
      <c r="M68" s="34">
        <v>26.465122041878299</v>
      </c>
      <c r="N68" s="34">
        <v>16.4663610457192</v>
      </c>
      <c r="O68" s="34">
        <v>3.5249659273943701</v>
      </c>
    </row>
    <row r="69" spans="1:15" x14ac:dyDescent="0.25">
      <c r="A69" s="35" t="s">
        <v>226</v>
      </c>
      <c r="B69" s="34">
        <v>2592</v>
      </c>
      <c r="C69" s="34">
        <v>187</v>
      </c>
      <c r="D69" s="34">
        <v>511</v>
      </c>
      <c r="E69" s="34">
        <v>695</v>
      </c>
      <c r="F69" s="34">
        <v>659</v>
      </c>
      <c r="G69" s="34">
        <v>422</v>
      </c>
      <c r="H69" s="34">
        <v>118</v>
      </c>
      <c r="I69" s="34" t="s">
        <v>496</v>
      </c>
      <c r="J69" s="34">
        <v>7.2145061728395001</v>
      </c>
      <c r="K69" s="34">
        <v>19.714506172839499</v>
      </c>
      <c r="L69" s="34">
        <v>26.813271604938201</v>
      </c>
      <c r="M69" s="34">
        <v>25.424382716049301</v>
      </c>
      <c r="N69" s="34">
        <v>16.2808641975308</v>
      </c>
      <c r="O69" s="34">
        <v>4.5524691358024603</v>
      </c>
    </row>
    <row r="70" spans="1:15" x14ac:dyDescent="0.25">
      <c r="A70" s="35" t="s">
        <v>227</v>
      </c>
      <c r="B70" s="34">
        <v>4939</v>
      </c>
      <c r="C70" s="34">
        <v>402</v>
      </c>
      <c r="D70" s="34">
        <v>1055</v>
      </c>
      <c r="E70" s="34">
        <v>1402</v>
      </c>
      <c r="F70" s="34">
        <v>1207</v>
      </c>
      <c r="G70" s="34">
        <v>722</v>
      </c>
      <c r="H70" s="34">
        <v>150</v>
      </c>
      <c r="I70" s="34">
        <v>1</v>
      </c>
      <c r="J70" s="34">
        <v>8.14094775212636</v>
      </c>
      <c r="K70" s="34">
        <v>21.364925070878801</v>
      </c>
      <c r="L70" s="34">
        <v>28.392061563385901</v>
      </c>
      <c r="M70" s="34">
        <v>24.443094370190298</v>
      </c>
      <c r="N70" s="34">
        <v>14.621304171729401</v>
      </c>
      <c r="O70" s="34">
        <v>3.03766707168894</v>
      </c>
    </row>
    <row r="71" spans="1:15" x14ac:dyDescent="0.25">
      <c r="A71" s="35" t="s">
        <v>228</v>
      </c>
      <c r="B71" s="34">
        <v>9745</v>
      </c>
      <c r="C71" s="34">
        <v>564</v>
      </c>
      <c r="D71" s="34">
        <v>1577</v>
      </c>
      <c r="E71" s="34">
        <v>2396</v>
      </c>
      <c r="F71" s="34">
        <v>2850</v>
      </c>
      <c r="G71" s="34">
        <v>1938</v>
      </c>
      <c r="H71" s="34">
        <v>420</v>
      </c>
      <c r="I71" s="34" t="s">
        <v>496</v>
      </c>
      <c r="J71" s="34">
        <v>5.7875833760902999</v>
      </c>
      <c r="K71" s="34">
        <v>16.182657773216999</v>
      </c>
      <c r="L71" s="34">
        <v>24.586967675731099</v>
      </c>
      <c r="M71" s="34">
        <v>29.245767060030701</v>
      </c>
      <c r="N71" s="34">
        <v>19.887121600820901</v>
      </c>
      <c r="O71" s="34">
        <v>4.3099025141098002</v>
      </c>
    </row>
    <row r="72" spans="1:15" x14ac:dyDescent="0.25">
      <c r="A72" s="35" t="s">
        <v>229</v>
      </c>
      <c r="B72" s="34">
        <v>143</v>
      </c>
      <c r="C72" s="34">
        <v>9</v>
      </c>
      <c r="D72" s="34">
        <v>23</v>
      </c>
      <c r="E72" s="34">
        <v>46</v>
      </c>
      <c r="F72" s="34">
        <v>30</v>
      </c>
      <c r="G72" s="34">
        <v>29</v>
      </c>
      <c r="H72" s="34">
        <v>6</v>
      </c>
      <c r="I72" s="34" t="s">
        <v>496</v>
      </c>
      <c r="J72" s="34">
        <v>6.2937062937062898</v>
      </c>
      <c r="K72" s="34">
        <v>16.083916083916002</v>
      </c>
      <c r="L72" s="34">
        <v>32.167832167832103</v>
      </c>
      <c r="M72" s="34">
        <v>20.979020979020898</v>
      </c>
      <c r="N72" s="34">
        <v>20.279720279720198</v>
      </c>
      <c r="O72" s="34">
        <v>4.1958041958041896</v>
      </c>
    </row>
    <row r="73" spans="1:15" x14ac:dyDescent="0.25">
      <c r="A73" s="35" t="s">
        <v>230</v>
      </c>
      <c r="B73" s="34">
        <v>143</v>
      </c>
      <c r="C73" s="34">
        <v>10</v>
      </c>
      <c r="D73" s="34">
        <v>31</v>
      </c>
      <c r="E73" s="34">
        <v>43</v>
      </c>
      <c r="F73" s="34">
        <v>41</v>
      </c>
      <c r="G73" s="34">
        <v>18</v>
      </c>
      <c r="H73" s="34" t="s">
        <v>496</v>
      </c>
      <c r="I73" s="34" t="s">
        <v>496</v>
      </c>
      <c r="J73" s="34">
        <v>6.9930069930069898</v>
      </c>
      <c r="K73" s="34">
        <v>21.678321678321598</v>
      </c>
      <c r="L73" s="34">
        <v>30.069930069929999</v>
      </c>
      <c r="M73" s="34">
        <v>28.671328671328599</v>
      </c>
      <c r="N73" s="34">
        <v>12.5874125874125</v>
      </c>
      <c r="O73" s="34" t="s">
        <v>496</v>
      </c>
    </row>
    <row r="74" spans="1:15" x14ac:dyDescent="0.25">
      <c r="A74" s="35" t="s">
        <v>231</v>
      </c>
      <c r="B74" s="34">
        <v>4664</v>
      </c>
      <c r="C74" s="34">
        <v>403</v>
      </c>
      <c r="D74" s="34">
        <v>967</v>
      </c>
      <c r="E74" s="34">
        <v>1322</v>
      </c>
      <c r="F74" s="34">
        <v>1128</v>
      </c>
      <c r="G74" s="34">
        <v>691</v>
      </c>
      <c r="H74" s="34">
        <v>153</v>
      </c>
      <c r="I74" s="34" t="s">
        <v>496</v>
      </c>
      <c r="J74" s="34">
        <v>8.6406518010291595</v>
      </c>
      <c r="K74" s="34">
        <v>20.733276157804401</v>
      </c>
      <c r="L74" s="34">
        <v>28.344768439108002</v>
      </c>
      <c r="M74" s="34">
        <v>24.1852487135506</v>
      </c>
      <c r="N74" s="34">
        <v>14.8156089193825</v>
      </c>
      <c r="O74" s="34">
        <v>3.2804459691252101</v>
      </c>
    </row>
    <row r="75" spans="1:15" x14ac:dyDescent="0.25">
      <c r="A75" s="35" t="s">
        <v>232</v>
      </c>
      <c r="B75" s="34">
        <v>207</v>
      </c>
      <c r="C75" s="34">
        <v>17</v>
      </c>
      <c r="D75" s="34">
        <v>32</v>
      </c>
      <c r="E75" s="34">
        <v>48</v>
      </c>
      <c r="F75" s="34">
        <v>56</v>
      </c>
      <c r="G75" s="34">
        <v>42</v>
      </c>
      <c r="H75" s="34">
        <v>12</v>
      </c>
      <c r="I75" s="34" t="s">
        <v>496</v>
      </c>
      <c r="J75" s="34">
        <v>8.2125603864734291</v>
      </c>
      <c r="K75" s="34">
        <v>15.4589371980676</v>
      </c>
      <c r="L75" s="34">
        <v>23.188405797101399</v>
      </c>
      <c r="M75" s="34">
        <v>27.0531400966183</v>
      </c>
      <c r="N75" s="34">
        <v>20.289855072463698</v>
      </c>
      <c r="O75" s="34">
        <v>5.7971014492753596</v>
      </c>
    </row>
    <row r="76" spans="1:15" x14ac:dyDescent="0.25">
      <c r="A76" s="35" t="s">
        <v>233</v>
      </c>
      <c r="B76" s="34">
        <v>58525</v>
      </c>
      <c r="C76" s="34">
        <v>4201</v>
      </c>
      <c r="D76" s="34">
        <v>11177</v>
      </c>
      <c r="E76" s="34">
        <v>15776</v>
      </c>
      <c r="F76" s="34">
        <v>15564</v>
      </c>
      <c r="G76" s="34">
        <v>9732</v>
      </c>
      <c r="H76" s="34">
        <v>2074</v>
      </c>
      <c r="I76" s="34">
        <v>1</v>
      </c>
      <c r="J76" s="34">
        <v>7.17825165743968</v>
      </c>
      <c r="K76" s="34">
        <v>19.0981477684368</v>
      </c>
      <c r="L76" s="34">
        <v>26.956462306062399</v>
      </c>
      <c r="M76" s="34">
        <v>26.594217756817699</v>
      </c>
      <c r="N76" s="34">
        <v>16.629075251179</v>
      </c>
      <c r="O76" s="34">
        <v>3.5438452600642401</v>
      </c>
    </row>
    <row r="77" spans="1:15" x14ac:dyDescent="0.25">
      <c r="A77" s="35" t="s">
        <v>234</v>
      </c>
      <c r="B77" s="34">
        <v>3735</v>
      </c>
      <c r="C77" s="34">
        <v>344</v>
      </c>
      <c r="D77" s="34">
        <v>852</v>
      </c>
      <c r="E77" s="34">
        <v>1003</v>
      </c>
      <c r="F77" s="34">
        <v>946</v>
      </c>
      <c r="G77" s="34">
        <v>482</v>
      </c>
      <c r="H77" s="34">
        <v>108</v>
      </c>
      <c r="I77" s="34" t="s">
        <v>496</v>
      </c>
      <c r="J77" s="34">
        <v>9.2101740294511298</v>
      </c>
      <c r="K77" s="34">
        <v>22.8112449799196</v>
      </c>
      <c r="L77" s="34">
        <v>26.854082998661301</v>
      </c>
      <c r="M77" s="34">
        <v>25.3279785809906</v>
      </c>
      <c r="N77" s="34">
        <v>12.904953145917</v>
      </c>
      <c r="O77" s="34">
        <v>2.8915662650602401</v>
      </c>
    </row>
    <row r="78" spans="1:15" x14ac:dyDescent="0.25">
      <c r="A78" s="35" t="s">
        <v>235</v>
      </c>
      <c r="B78" s="34">
        <v>1214</v>
      </c>
      <c r="C78" s="34">
        <v>69</v>
      </c>
      <c r="D78" s="34">
        <v>204</v>
      </c>
      <c r="E78" s="34">
        <v>310</v>
      </c>
      <c r="F78" s="34">
        <v>330</v>
      </c>
      <c r="G78" s="34">
        <v>247</v>
      </c>
      <c r="H78" s="34">
        <v>54</v>
      </c>
      <c r="I78" s="34" t="s">
        <v>496</v>
      </c>
      <c r="J78" s="34">
        <v>5.6836902800658899</v>
      </c>
      <c r="K78" s="34">
        <v>16.8039538714991</v>
      </c>
      <c r="L78" s="34">
        <v>25.5354200988467</v>
      </c>
      <c r="M78" s="34">
        <v>27.182866556836899</v>
      </c>
      <c r="N78" s="34">
        <v>20.345963756177898</v>
      </c>
      <c r="O78" s="34">
        <v>4.4481054365733099</v>
      </c>
    </row>
    <row r="79" spans="1:15" x14ac:dyDescent="0.25">
      <c r="A79" s="35" t="s">
        <v>236</v>
      </c>
      <c r="B79" s="34">
        <v>1457</v>
      </c>
      <c r="C79" s="34">
        <v>116</v>
      </c>
      <c r="D79" s="34">
        <v>341</v>
      </c>
      <c r="E79" s="34">
        <v>430</v>
      </c>
      <c r="F79" s="34">
        <v>333</v>
      </c>
      <c r="G79" s="34">
        <v>189</v>
      </c>
      <c r="H79" s="34">
        <v>48</v>
      </c>
      <c r="I79" s="34" t="s">
        <v>496</v>
      </c>
      <c r="J79" s="34">
        <v>7.96156485929993</v>
      </c>
      <c r="K79" s="34">
        <v>23.404255319148898</v>
      </c>
      <c r="L79" s="34">
        <v>29.512697323266899</v>
      </c>
      <c r="M79" s="34">
        <v>22.855181880576499</v>
      </c>
      <c r="N79" s="34">
        <v>12.971859986273101</v>
      </c>
      <c r="O79" s="34">
        <v>3.2944406314344499</v>
      </c>
    </row>
    <row r="80" spans="1:15" x14ac:dyDescent="0.25">
      <c r="A80" s="35" t="s">
        <v>237</v>
      </c>
      <c r="B80" s="34">
        <v>3793</v>
      </c>
      <c r="C80" s="34">
        <v>353</v>
      </c>
      <c r="D80" s="34">
        <v>813</v>
      </c>
      <c r="E80" s="34">
        <v>1090</v>
      </c>
      <c r="F80" s="34">
        <v>950</v>
      </c>
      <c r="G80" s="34">
        <v>479</v>
      </c>
      <c r="H80" s="34">
        <v>108</v>
      </c>
      <c r="I80" s="34" t="s">
        <v>496</v>
      </c>
      <c r="J80" s="34">
        <v>9.3066174532032697</v>
      </c>
      <c r="K80" s="34">
        <v>21.4342209332981</v>
      </c>
      <c r="L80" s="34">
        <v>28.737147376746599</v>
      </c>
      <c r="M80" s="34">
        <v>25.046137621935099</v>
      </c>
      <c r="N80" s="34">
        <v>12.6285262325336</v>
      </c>
      <c r="O80" s="34">
        <v>2.8473503822831501</v>
      </c>
    </row>
    <row r="81" spans="1:15" x14ac:dyDescent="0.25">
      <c r="A81" s="35" t="s">
        <v>238</v>
      </c>
      <c r="B81" s="34">
        <v>3339</v>
      </c>
      <c r="C81" s="34">
        <v>241</v>
      </c>
      <c r="D81" s="34">
        <v>626</v>
      </c>
      <c r="E81" s="34">
        <v>854</v>
      </c>
      <c r="F81" s="34">
        <v>877</v>
      </c>
      <c r="G81" s="34">
        <v>620</v>
      </c>
      <c r="H81" s="34">
        <v>121</v>
      </c>
      <c r="I81" s="34" t="s">
        <v>496</v>
      </c>
      <c r="J81" s="34">
        <v>7.2177298592392898</v>
      </c>
      <c r="K81" s="34">
        <v>18.748128182090401</v>
      </c>
      <c r="L81" s="34">
        <v>25.576519916142502</v>
      </c>
      <c r="M81" s="34">
        <v>26.2653489068583</v>
      </c>
      <c r="N81" s="34">
        <v>18.568433662773199</v>
      </c>
      <c r="O81" s="34">
        <v>3.6238394728960701</v>
      </c>
    </row>
    <row r="82" spans="1:15" x14ac:dyDescent="0.25">
      <c r="A82" s="35" t="s">
        <v>239</v>
      </c>
      <c r="B82" s="34">
        <v>6441</v>
      </c>
      <c r="C82" s="34">
        <v>333</v>
      </c>
      <c r="D82" s="34">
        <v>1009</v>
      </c>
      <c r="E82" s="34">
        <v>1845</v>
      </c>
      <c r="F82" s="34">
        <v>1923</v>
      </c>
      <c r="G82" s="34">
        <v>1105</v>
      </c>
      <c r="H82" s="34">
        <v>226</v>
      </c>
      <c r="I82" s="34" t="s">
        <v>496</v>
      </c>
      <c r="J82" s="34">
        <v>5.1700046576618499</v>
      </c>
      <c r="K82" s="34">
        <v>15.665269368110501</v>
      </c>
      <c r="L82" s="34">
        <v>28.6446204005589</v>
      </c>
      <c r="M82" s="34">
        <v>29.855612482533701</v>
      </c>
      <c r="N82" s="34">
        <v>17.1557211613103</v>
      </c>
      <c r="O82" s="34">
        <v>3.5087719298245599</v>
      </c>
    </row>
    <row r="83" spans="1:15" x14ac:dyDescent="0.25">
      <c r="A83" s="35" t="s">
        <v>240</v>
      </c>
      <c r="B83" s="34">
        <v>16166</v>
      </c>
      <c r="C83" s="34">
        <v>1035</v>
      </c>
      <c r="D83" s="34">
        <v>3079</v>
      </c>
      <c r="E83" s="34">
        <v>4442</v>
      </c>
      <c r="F83" s="34">
        <v>4328</v>
      </c>
      <c r="G83" s="34">
        <v>2649</v>
      </c>
      <c r="H83" s="34">
        <v>633</v>
      </c>
      <c r="I83" s="34" t="s">
        <v>496</v>
      </c>
      <c r="J83" s="34">
        <v>6.4023258691080001</v>
      </c>
      <c r="K83" s="34">
        <v>19.0461462328343</v>
      </c>
      <c r="L83" s="34">
        <v>27.477421749350398</v>
      </c>
      <c r="M83" s="34">
        <v>26.772238030434199</v>
      </c>
      <c r="N83" s="34">
        <v>16.386242731658999</v>
      </c>
      <c r="O83" s="34">
        <v>3.9156253866138799</v>
      </c>
    </row>
    <row r="84" spans="1:15" x14ac:dyDescent="0.25">
      <c r="A84" s="35" t="s">
        <v>241</v>
      </c>
      <c r="B84" s="34">
        <v>2435</v>
      </c>
      <c r="C84" s="34">
        <v>185</v>
      </c>
      <c r="D84" s="34">
        <v>468</v>
      </c>
      <c r="E84" s="34">
        <v>720</v>
      </c>
      <c r="F84" s="34">
        <v>601</v>
      </c>
      <c r="G84" s="34">
        <v>363</v>
      </c>
      <c r="H84" s="34">
        <v>98</v>
      </c>
      <c r="I84" s="34" t="s">
        <v>496</v>
      </c>
      <c r="J84" s="34">
        <v>7.5975359342915798</v>
      </c>
      <c r="K84" s="34">
        <v>19.219712525667301</v>
      </c>
      <c r="L84" s="34">
        <v>29.568788501026599</v>
      </c>
      <c r="M84" s="34">
        <v>24.681724845995799</v>
      </c>
      <c r="N84" s="34">
        <v>14.907597535934199</v>
      </c>
      <c r="O84" s="34">
        <v>4.0246406570841797</v>
      </c>
    </row>
    <row r="85" spans="1:15" x14ac:dyDescent="0.25">
      <c r="A85" s="35" t="s">
        <v>242</v>
      </c>
      <c r="B85" s="34">
        <v>4781</v>
      </c>
      <c r="C85" s="34">
        <v>358</v>
      </c>
      <c r="D85" s="34">
        <v>1027</v>
      </c>
      <c r="E85" s="34">
        <v>1411</v>
      </c>
      <c r="F85" s="34">
        <v>1192</v>
      </c>
      <c r="G85" s="34">
        <v>656</v>
      </c>
      <c r="H85" s="34">
        <v>137</v>
      </c>
      <c r="I85" s="34" t="s">
        <v>496</v>
      </c>
      <c r="J85" s="34">
        <v>7.4879732273582897</v>
      </c>
      <c r="K85" s="34">
        <v>21.480861744404901</v>
      </c>
      <c r="L85" s="34">
        <v>29.512654256431698</v>
      </c>
      <c r="M85" s="34">
        <v>24.932022589416398</v>
      </c>
      <c r="N85" s="34">
        <v>13.720978874712401</v>
      </c>
      <c r="O85" s="34">
        <v>2.8655093076762101</v>
      </c>
    </row>
    <row r="86" spans="1:15" x14ac:dyDescent="0.25">
      <c r="A86" s="35" t="s">
        <v>243</v>
      </c>
      <c r="B86" s="34">
        <v>9495</v>
      </c>
      <c r="C86" s="34">
        <v>524</v>
      </c>
      <c r="D86" s="34">
        <v>1534</v>
      </c>
      <c r="E86" s="34">
        <v>2334</v>
      </c>
      <c r="F86" s="34">
        <v>2841</v>
      </c>
      <c r="G86" s="34">
        <v>1871</v>
      </c>
      <c r="H86" s="34">
        <v>391</v>
      </c>
      <c r="I86" s="34" t="s">
        <v>496</v>
      </c>
      <c r="J86" s="34">
        <v>5.5186940494997296</v>
      </c>
      <c r="K86" s="34">
        <v>16.155871511321699</v>
      </c>
      <c r="L86" s="34">
        <v>24.581358609794599</v>
      </c>
      <c r="M86" s="34">
        <v>29.9210110584518</v>
      </c>
      <c r="N86" s="34">
        <v>19.705107951553401</v>
      </c>
      <c r="O86" s="34">
        <v>4.1179568193786196</v>
      </c>
    </row>
    <row r="87" spans="1:15" x14ac:dyDescent="0.25">
      <c r="A87" s="35" t="s">
        <v>244</v>
      </c>
      <c r="B87" s="34">
        <v>128</v>
      </c>
      <c r="C87" s="34">
        <v>6</v>
      </c>
      <c r="D87" s="34">
        <v>29</v>
      </c>
      <c r="E87" s="34">
        <v>35</v>
      </c>
      <c r="F87" s="34">
        <v>40</v>
      </c>
      <c r="G87" s="34">
        <v>18</v>
      </c>
      <c r="H87" s="34" t="s">
        <v>496</v>
      </c>
      <c r="I87" s="34" t="s">
        <v>496</v>
      </c>
      <c r="J87" s="34">
        <v>4.6875</v>
      </c>
      <c r="K87" s="34">
        <v>22.65625</v>
      </c>
      <c r="L87" s="34">
        <v>27.34375</v>
      </c>
      <c r="M87" s="34">
        <v>31.25</v>
      </c>
      <c r="N87" s="34">
        <v>14.0625</v>
      </c>
      <c r="O87" s="34" t="s">
        <v>496</v>
      </c>
    </row>
    <row r="88" spans="1:15" x14ac:dyDescent="0.25">
      <c r="A88" s="35" t="s">
        <v>245</v>
      </c>
      <c r="B88" s="34">
        <v>157</v>
      </c>
      <c r="C88" s="34">
        <v>9</v>
      </c>
      <c r="D88" s="34">
        <v>30</v>
      </c>
      <c r="E88" s="34">
        <v>41</v>
      </c>
      <c r="F88" s="34">
        <v>50</v>
      </c>
      <c r="G88" s="34">
        <v>25</v>
      </c>
      <c r="H88" s="34">
        <v>2</v>
      </c>
      <c r="I88" s="34" t="s">
        <v>496</v>
      </c>
      <c r="J88" s="34">
        <v>5.7324840764331197</v>
      </c>
      <c r="K88" s="34">
        <v>19.108280254777</v>
      </c>
      <c r="L88" s="34">
        <v>26.114649681528601</v>
      </c>
      <c r="M88" s="34">
        <v>31.8471337579617</v>
      </c>
      <c r="N88" s="34">
        <v>15.9235668789808</v>
      </c>
      <c r="O88" s="34">
        <v>1.2738853503184699</v>
      </c>
    </row>
    <row r="89" spans="1:15" x14ac:dyDescent="0.25">
      <c r="A89" s="35" t="s">
        <v>246</v>
      </c>
      <c r="B89" s="34">
        <v>4665</v>
      </c>
      <c r="C89" s="34">
        <v>339</v>
      </c>
      <c r="D89" s="34">
        <v>956</v>
      </c>
      <c r="E89" s="34">
        <v>1366</v>
      </c>
      <c r="F89" s="34">
        <v>1149</v>
      </c>
      <c r="G89" s="34">
        <v>693</v>
      </c>
      <c r="H89" s="34">
        <v>162</v>
      </c>
      <c r="I89" s="34" t="s">
        <v>496</v>
      </c>
      <c r="J89" s="34">
        <v>7.2668810289388999</v>
      </c>
      <c r="K89" s="34">
        <v>20.4930332261521</v>
      </c>
      <c r="L89" s="34">
        <v>29.281886387995701</v>
      </c>
      <c r="M89" s="34">
        <v>24.630225080385799</v>
      </c>
      <c r="N89" s="34">
        <v>14.855305466237899</v>
      </c>
      <c r="O89" s="34">
        <v>3.4726688102893801</v>
      </c>
    </row>
    <row r="90" spans="1:15" x14ac:dyDescent="0.25">
      <c r="A90" s="35" t="s">
        <v>247</v>
      </c>
      <c r="B90" s="34">
        <v>185</v>
      </c>
      <c r="C90" s="34">
        <v>9</v>
      </c>
      <c r="D90" s="34">
        <v>29</v>
      </c>
      <c r="E90" s="34">
        <v>50</v>
      </c>
      <c r="F90" s="34">
        <v>51</v>
      </c>
      <c r="G90" s="34">
        <v>34</v>
      </c>
      <c r="H90" s="34">
        <v>12</v>
      </c>
      <c r="I90" s="34" t="s">
        <v>496</v>
      </c>
      <c r="J90" s="34">
        <v>4.8648648648648596</v>
      </c>
      <c r="K90" s="34">
        <v>15.675675675675601</v>
      </c>
      <c r="L90" s="34">
        <v>27.027027027027</v>
      </c>
      <c r="M90" s="34">
        <v>27.567567567567501</v>
      </c>
      <c r="N90" s="34">
        <v>18.378378378378301</v>
      </c>
      <c r="O90" s="34">
        <v>6.4864864864864797</v>
      </c>
    </row>
    <row r="91" spans="1:15" x14ac:dyDescent="0.25">
      <c r="A91" s="35" t="s">
        <v>248</v>
      </c>
      <c r="B91" s="34">
        <v>58066</v>
      </c>
      <c r="C91" s="34">
        <v>3921</v>
      </c>
      <c r="D91" s="34">
        <v>11002</v>
      </c>
      <c r="E91" s="34">
        <v>15952</v>
      </c>
      <c r="F91" s="34">
        <v>15639</v>
      </c>
      <c r="G91" s="34">
        <v>9450</v>
      </c>
      <c r="H91" s="34">
        <v>2102</v>
      </c>
      <c r="I91" s="34" t="s">
        <v>496</v>
      </c>
      <c r="J91" s="34">
        <v>6.7526607653359898</v>
      </c>
      <c r="K91" s="34">
        <v>18.947404677436001</v>
      </c>
      <c r="L91" s="34">
        <v>27.472186821892301</v>
      </c>
      <c r="M91" s="34">
        <v>26.933145041848899</v>
      </c>
      <c r="N91" s="34">
        <v>16.274584093962002</v>
      </c>
      <c r="O91" s="34">
        <v>3.6200185995246699</v>
      </c>
    </row>
    <row r="92" spans="1:15" x14ac:dyDescent="0.25">
      <c r="A92" s="35" t="s">
        <v>249</v>
      </c>
      <c r="B92" s="34">
        <v>3836</v>
      </c>
      <c r="C92" s="34">
        <v>366</v>
      </c>
      <c r="D92" s="34">
        <v>832</v>
      </c>
      <c r="E92" s="34">
        <v>1062</v>
      </c>
      <c r="F92" s="34">
        <v>931</v>
      </c>
      <c r="G92" s="34">
        <v>527</v>
      </c>
      <c r="H92" s="34">
        <v>118</v>
      </c>
      <c r="I92" s="34" t="s">
        <v>496</v>
      </c>
      <c r="J92" s="34">
        <v>9.5411887382690299</v>
      </c>
      <c r="K92" s="34">
        <v>21.689259645463999</v>
      </c>
      <c r="L92" s="34">
        <v>27.685088633993701</v>
      </c>
      <c r="M92" s="34">
        <v>24.270072992700701</v>
      </c>
      <c r="N92" s="34">
        <v>13.738269030239801</v>
      </c>
      <c r="O92" s="34">
        <v>3.0761209593326302</v>
      </c>
    </row>
    <row r="93" spans="1:15" x14ac:dyDescent="0.25">
      <c r="A93" s="35" t="s">
        <v>250</v>
      </c>
      <c r="B93" s="34">
        <v>1184</v>
      </c>
      <c r="C93" s="34">
        <v>64</v>
      </c>
      <c r="D93" s="34">
        <v>209</v>
      </c>
      <c r="E93" s="34">
        <v>294</v>
      </c>
      <c r="F93" s="34">
        <v>336</v>
      </c>
      <c r="G93" s="34">
        <v>238</v>
      </c>
      <c r="H93" s="34">
        <v>43</v>
      </c>
      <c r="I93" s="34" t="s">
        <v>496</v>
      </c>
      <c r="J93" s="34">
        <v>5.4054054054053999</v>
      </c>
      <c r="K93" s="34">
        <v>17.652027027027</v>
      </c>
      <c r="L93" s="34">
        <v>24.831081081080999</v>
      </c>
      <c r="M93" s="34">
        <v>28.378378378378301</v>
      </c>
      <c r="N93" s="34">
        <v>20.101351351351301</v>
      </c>
      <c r="O93" s="34">
        <v>3.6317567567567499</v>
      </c>
    </row>
    <row r="94" spans="1:15" x14ac:dyDescent="0.25">
      <c r="A94" s="35" t="s">
        <v>251</v>
      </c>
      <c r="B94" s="34">
        <v>1391</v>
      </c>
      <c r="C94" s="34">
        <v>105</v>
      </c>
      <c r="D94" s="34">
        <v>304</v>
      </c>
      <c r="E94" s="34">
        <v>417</v>
      </c>
      <c r="F94" s="34">
        <v>316</v>
      </c>
      <c r="G94" s="34">
        <v>201</v>
      </c>
      <c r="H94" s="34">
        <v>48</v>
      </c>
      <c r="I94" s="34" t="s">
        <v>496</v>
      </c>
      <c r="J94" s="34">
        <v>7.5485262401150202</v>
      </c>
      <c r="K94" s="34">
        <v>21.854780733285398</v>
      </c>
      <c r="L94" s="34">
        <v>29.978432782171101</v>
      </c>
      <c r="M94" s="34">
        <v>22.717469446441399</v>
      </c>
      <c r="N94" s="34">
        <v>14.450035945363</v>
      </c>
      <c r="O94" s="34">
        <v>3.4507548526240099</v>
      </c>
    </row>
    <row r="95" spans="1:15" x14ac:dyDescent="0.25">
      <c r="A95" s="35" t="s">
        <v>252</v>
      </c>
      <c r="B95" s="34">
        <v>3748</v>
      </c>
      <c r="C95" s="34">
        <v>297</v>
      </c>
      <c r="D95" s="34">
        <v>763</v>
      </c>
      <c r="E95" s="34">
        <v>1072</v>
      </c>
      <c r="F95" s="34">
        <v>983</v>
      </c>
      <c r="G95" s="34">
        <v>539</v>
      </c>
      <c r="H95" s="34">
        <v>94</v>
      </c>
      <c r="I95" s="34" t="s">
        <v>496</v>
      </c>
      <c r="J95" s="34">
        <v>7.9242262540021304</v>
      </c>
      <c r="K95" s="34">
        <v>20.357524012806799</v>
      </c>
      <c r="L95" s="34">
        <v>28.6019210245464</v>
      </c>
      <c r="M95" s="34">
        <v>26.2273212379935</v>
      </c>
      <c r="N95" s="34">
        <v>14.3810032017075</v>
      </c>
      <c r="O95" s="34">
        <v>2.5080042689434299</v>
      </c>
    </row>
    <row r="96" spans="1:15" x14ac:dyDescent="0.25">
      <c r="A96" s="35" t="s">
        <v>253</v>
      </c>
      <c r="B96" s="34">
        <v>3216</v>
      </c>
      <c r="C96" s="34">
        <v>219</v>
      </c>
      <c r="D96" s="34">
        <v>588</v>
      </c>
      <c r="E96" s="34">
        <v>876</v>
      </c>
      <c r="F96" s="34">
        <v>893</v>
      </c>
      <c r="G96" s="34">
        <v>540</v>
      </c>
      <c r="H96" s="34">
        <v>100</v>
      </c>
      <c r="I96" s="34" t="s">
        <v>496</v>
      </c>
      <c r="J96" s="34">
        <v>6.8097014925373101</v>
      </c>
      <c r="K96" s="34">
        <v>18.283582089552201</v>
      </c>
      <c r="L96" s="34">
        <v>27.238805970149201</v>
      </c>
      <c r="M96" s="34">
        <v>27.7674129353233</v>
      </c>
      <c r="N96" s="34">
        <v>16.791044776119399</v>
      </c>
      <c r="O96" s="34">
        <v>3.1094527363184001</v>
      </c>
    </row>
    <row r="97" spans="1:15" x14ac:dyDescent="0.25">
      <c r="A97" s="35" t="s">
        <v>254</v>
      </c>
      <c r="B97" s="34">
        <v>6229</v>
      </c>
      <c r="C97" s="34">
        <v>302</v>
      </c>
      <c r="D97" s="34">
        <v>1003</v>
      </c>
      <c r="E97" s="34">
        <v>1811</v>
      </c>
      <c r="F97" s="34">
        <v>1908</v>
      </c>
      <c r="G97" s="34">
        <v>1003</v>
      </c>
      <c r="H97" s="34">
        <v>202</v>
      </c>
      <c r="I97" s="34" t="s">
        <v>496</v>
      </c>
      <c r="J97" s="34">
        <v>4.8482902552576599</v>
      </c>
      <c r="K97" s="34">
        <v>16.1021030663027</v>
      </c>
      <c r="L97" s="34">
        <v>29.0736875903034</v>
      </c>
      <c r="M97" s="34">
        <v>30.630919890833098</v>
      </c>
      <c r="N97" s="34">
        <v>16.1021030663027</v>
      </c>
      <c r="O97" s="34">
        <v>3.2428961310001601</v>
      </c>
    </row>
    <row r="98" spans="1:15" x14ac:dyDescent="0.25">
      <c r="A98" s="35" t="s">
        <v>255</v>
      </c>
      <c r="B98" s="34">
        <v>15856</v>
      </c>
      <c r="C98" s="34">
        <v>980</v>
      </c>
      <c r="D98" s="34">
        <v>2816</v>
      </c>
      <c r="E98" s="34">
        <v>4321</v>
      </c>
      <c r="F98" s="34">
        <v>4519</v>
      </c>
      <c r="G98" s="34">
        <v>2589</v>
      </c>
      <c r="H98" s="34">
        <v>631</v>
      </c>
      <c r="I98" s="34" t="s">
        <v>496</v>
      </c>
      <c r="J98" s="34">
        <v>6.1806256306760803</v>
      </c>
      <c r="K98" s="34">
        <v>17.7598385469223</v>
      </c>
      <c r="L98" s="34">
        <v>27.251513622603401</v>
      </c>
      <c r="M98" s="34">
        <v>28.500252270433901</v>
      </c>
      <c r="N98" s="34">
        <v>16.3282038345105</v>
      </c>
      <c r="O98" s="34">
        <v>3.9795660948536802</v>
      </c>
    </row>
    <row r="99" spans="1:15" x14ac:dyDescent="0.25">
      <c r="A99" s="35" t="s">
        <v>256</v>
      </c>
      <c r="B99" s="34">
        <v>2520</v>
      </c>
      <c r="C99" s="34">
        <v>180</v>
      </c>
      <c r="D99" s="34">
        <v>462</v>
      </c>
      <c r="E99" s="34">
        <v>675</v>
      </c>
      <c r="F99" s="34">
        <v>661</v>
      </c>
      <c r="G99" s="34">
        <v>432</v>
      </c>
      <c r="H99" s="34">
        <v>110</v>
      </c>
      <c r="I99" s="34" t="s">
        <v>496</v>
      </c>
      <c r="J99" s="34">
        <v>7.1428571428571397</v>
      </c>
      <c r="K99" s="34">
        <v>18.3333333333333</v>
      </c>
      <c r="L99" s="34">
        <v>26.785714285714199</v>
      </c>
      <c r="M99" s="34">
        <v>26.230158730158699</v>
      </c>
      <c r="N99" s="34">
        <v>17.1428571428571</v>
      </c>
      <c r="O99" s="34">
        <v>4.3650793650793602</v>
      </c>
    </row>
    <row r="100" spans="1:15" x14ac:dyDescent="0.25">
      <c r="A100" s="35" t="s">
        <v>257</v>
      </c>
      <c r="B100" s="34">
        <v>4939</v>
      </c>
      <c r="C100" s="34">
        <v>326</v>
      </c>
      <c r="D100" s="34">
        <v>923</v>
      </c>
      <c r="E100" s="34">
        <v>1490</v>
      </c>
      <c r="F100" s="34">
        <v>1352</v>
      </c>
      <c r="G100" s="34">
        <v>686</v>
      </c>
      <c r="H100" s="34">
        <v>162</v>
      </c>
      <c r="I100" s="34" t="s">
        <v>496</v>
      </c>
      <c r="J100" s="34">
        <v>6.6005264223526998</v>
      </c>
      <c r="K100" s="34">
        <v>18.687993520955601</v>
      </c>
      <c r="L100" s="34">
        <v>30.168050212593599</v>
      </c>
      <c r="M100" s="34">
        <v>27.373962340554701</v>
      </c>
      <c r="N100" s="34">
        <v>13.889451305932299</v>
      </c>
      <c r="O100" s="34">
        <v>3.2800161976108502</v>
      </c>
    </row>
    <row r="101" spans="1:15" x14ac:dyDescent="0.25">
      <c r="A101" s="35" t="s">
        <v>258</v>
      </c>
      <c r="B101" s="34">
        <v>9694</v>
      </c>
      <c r="C101" s="34">
        <v>492</v>
      </c>
      <c r="D101" s="34">
        <v>1507</v>
      </c>
      <c r="E101" s="34">
        <v>2353</v>
      </c>
      <c r="F101" s="34">
        <v>3091</v>
      </c>
      <c r="G101" s="34">
        <v>1836</v>
      </c>
      <c r="H101" s="34">
        <v>415</v>
      </c>
      <c r="I101" s="34" t="s">
        <v>496</v>
      </c>
      <c r="J101" s="34">
        <v>5.0753043119455299</v>
      </c>
      <c r="K101" s="34">
        <v>15.5456983701258</v>
      </c>
      <c r="L101" s="34">
        <v>24.2727460284712</v>
      </c>
      <c r="M101" s="34">
        <v>31.885702496389499</v>
      </c>
      <c r="N101" s="34">
        <v>18.9395502372601</v>
      </c>
      <c r="O101" s="34">
        <v>4.2809985558077104</v>
      </c>
    </row>
    <row r="102" spans="1:15" x14ac:dyDescent="0.25">
      <c r="A102" s="35" t="s">
        <v>259</v>
      </c>
      <c r="B102" s="34">
        <v>126</v>
      </c>
      <c r="C102" s="34">
        <v>5</v>
      </c>
      <c r="D102" s="34">
        <v>22</v>
      </c>
      <c r="E102" s="34">
        <v>39</v>
      </c>
      <c r="F102" s="34">
        <v>31</v>
      </c>
      <c r="G102" s="34">
        <v>20</v>
      </c>
      <c r="H102" s="34">
        <v>9</v>
      </c>
      <c r="I102" s="34" t="s">
        <v>496</v>
      </c>
      <c r="J102" s="34">
        <v>3.9682539682539599</v>
      </c>
      <c r="K102" s="34">
        <v>17.460317460317398</v>
      </c>
      <c r="L102" s="34">
        <v>30.952380952380899</v>
      </c>
      <c r="M102" s="34">
        <v>24.603174603174601</v>
      </c>
      <c r="N102" s="34">
        <v>15.873015873015801</v>
      </c>
      <c r="O102" s="34">
        <v>7.1428571428571397</v>
      </c>
    </row>
    <row r="103" spans="1:15" x14ac:dyDescent="0.25">
      <c r="A103" s="35" t="s">
        <v>260</v>
      </c>
      <c r="B103" s="34">
        <v>147</v>
      </c>
      <c r="C103" s="34">
        <v>5</v>
      </c>
      <c r="D103" s="34">
        <v>28</v>
      </c>
      <c r="E103" s="34">
        <v>39</v>
      </c>
      <c r="F103" s="34">
        <v>53</v>
      </c>
      <c r="G103" s="34">
        <v>20</v>
      </c>
      <c r="H103" s="34">
        <v>2</v>
      </c>
      <c r="I103" s="34" t="s">
        <v>496</v>
      </c>
      <c r="J103" s="34">
        <v>3.4013605442176802</v>
      </c>
      <c r="K103" s="34">
        <v>19.047619047619001</v>
      </c>
      <c r="L103" s="34">
        <v>26.530612244897899</v>
      </c>
      <c r="M103" s="34">
        <v>36.0544217687074</v>
      </c>
      <c r="N103" s="34">
        <v>13.605442176870699</v>
      </c>
      <c r="O103" s="34">
        <v>1.3605442176870699</v>
      </c>
    </row>
    <row r="104" spans="1:15" x14ac:dyDescent="0.25">
      <c r="A104" s="35" t="s">
        <v>261</v>
      </c>
      <c r="B104" s="34">
        <v>4599</v>
      </c>
      <c r="C104" s="34">
        <v>337</v>
      </c>
      <c r="D104" s="34">
        <v>925</v>
      </c>
      <c r="E104" s="34">
        <v>1314</v>
      </c>
      <c r="F104" s="34">
        <v>1205</v>
      </c>
      <c r="G104" s="34">
        <v>684</v>
      </c>
      <c r="H104" s="34">
        <v>134</v>
      </c>
      <c r="I104" s="34" t="s">
        <v>496</v>
      </c>
      <c r="J104" s="34">
        <v>7.3276799304196496</v>
      </c>
      <c r="K104" s="34">
        <v>20.113068058273502</v>
      </c>
      <c r="L104" s="34">
        <v>28.571428571428498</v>
      </c>
      <c r="M104" s="34">
        <v>26.2013481191563</v>
      </c>
      <c r="N104" s="34">
        <v>14.872798434442201</v>
      </c>
      <c r="O104" s="34">
        <v>2.9136768862796201</v>
      </c>
    </row>
    <row r="105" spans="1:15" x14ac:dyDescent="0.25">
      <c r="A105" s="35" t="s">
        <v>262</v>
      </c>
      <c r="B105" s="34">
        <v>184</v>
      </c>
      <c r="C105" s="34">
        <v>12</v>
      </c>
      <c r="D105" s="34">
        <v>28</v>
      </c>
      <c r="E105" s="34">
        <v>34</v>
      </c>
      <c r="F105" s="34">
        <v>57</v>
      </c>
      <c r="G105" s="34">
        <v>40</v>
      </c>
      <c r="H105" s="34">
        <v>13</v>
      </c>
      <c r="I105" s="34" t="s">
        <v>496</v>
      </c>
      <c r="J105" s="34">
        <v>6.5217391304347796</v>
      </c>
      <c r="K105" s="34">
        <v>15.2173913043478</v>
      </c>
      <c r="L105" s="34">
        <v>18.478260869565201</v>
      </c>
      <c r="M105" s="34">
        <v>30.978260869565201</v>
      </c>
      <c r="N105" s="34">
        <v>21.739130434782599</v>
      </c>
      <c r="O105" s="34">
        <v>7.0652173913043397</v>
      </c>
    </row>
    <row r="106" spans="1:15" x14ac:dyDescent="0.25">
      <c r="A106" s="35" t="s">
        <v>263</v>
      </c>
      <c r="B106" s="34">
        <v>57696</v>
      </c>
      <c r="C106" s="34">
        <v>3690</v>
      </c>
      <c r="D106" s="34">
        <v>10414</v>
      </c>
      <c r="E106" s="34">
        <v>15804</v>
      </c>
      <c r="F106" s="34">
        <v>16344</v>
      </c>
      <c r="G106" s="34">
        <v>9363</v>
      </c>
      <c r="H106" s="34">
        <v>2081</v>
      </c>
      <c r="I106" s="34" t="s">
        <v>496</v>
      </c>
      <c r="J106" s="34">
        <v>6.39559068219633</v>
      </c>
      <c r="K106" s="34">
        <v>18.0497781475318</v>
      </c>
      <c r="L106" s="34">
        <v>27.391846921797001</v>
      </c>
      <c r="M106" s="34">
        <v>28.327787021630598</v>
      </c>
      <c r="N106" s="34">
        <v>16.228161397670501</v>
      </c>
      <c r="O106" s="34">
        <v>3.6068358291735998</v>
      </c>
    </row>
    <row r="107" spans="1:15" x14ac:dyDescent="0.25">
      <c r="A107" s="35" t="s">
        <v>264</v>
      </c>
      <c r="B107" s="34">
        <v>3772</v>
      </c>
      <c r="C107" s="34">
        <v>283</v>
      </c>
      <c r="D107" s="34">
        <v>823</v>
      </c>
      <c r="E107" s="34">
        <v>1083</v>
      </c>
      <c r="F107" s="34">
        <v>910</v>
      </c>
      <c r="G107" s="34">
        <v>551</v>
      </c>
      <c r="H107" s="34">
        <v>122</v>
      </c>
      <c r="I107" s="34" t="s">
        <v>496</v>
      </c>
      <c r="J107" s="34">
        <v>7.5026511134676497</v>
      </c>
      <c r="K107" s="34">
        <v>21.818663838812299</v>
      </c>
      <c r="L107" s="34">
        <v>28.711558854718898</v>
      </c>
      <c r="M107" s="34">
        <v>24.1251325556733</v>
      </c>
      <c r="N107" s="34">
        <v>14.607635206786799</v>
      </c>
      <c r="O107" s="34">
        <v>3.2343584305408202</v>
      </c>
    </row>
    <row r="108" spans="1:15" x14ac:dyDescent="0.25">
      <c r="A108" s="35" t="s">
        <v>265</v>
      </c>
      <c r="B108" s="34">
        <v>1143</v>
      </c>
      <c r="C108" s="34">
        <v>67</v>
      </c>
      <c r="D108" s="34">
        <v>202</v>
      </c>
      <c r="E108" s="34">
        <v>314</v>
      </c>
      <c r="F108" s="34">
        <v>322</v>
      </c>
      <c r="G108" s="34">
        <v>183</v>
      </c>
      <c r="H108" s="34">
        <v>55</v>
      </c>
      <c r="I108" s="34" t="s">
        <v>496</v>
      </c>
      <c r="J108" s="34">
        <v>5.8617672790901096</v>
      </c>
      <c r="K108" s="34">
        <v>17.672790901137301</v>
      </c>
      <c r="L108" s="34">
        <v>27.471566054243201</v>
      </c>
      <c r="M108" s="34">
        <v>28.171478565179299</v>
      </c>
      <c r="N108" s="34">
        <v>16.010498687664001</v>
      </c>
      <c r="O108" s="34">
        <v>4.81189851268591</v>
      </c>
    </row>
    <row r="109" spans="1:15" x14ac:dyDescent="0.25">
      <c r="A109" s="35" t="s">
        <v>266</v>
      </c>
      <c r="B109" s="34">
        <v>1380</v>
      </c>
      <c r="C109" s="34">
        <v>79</v>
      </c>
      <c r="D109" s="34">
        <v>322</v>
      </c>
      <c r="E109" s="34">
        <v>423</v>
      </c>
      <c r="F109" s="34">
        <v>346</v>
      </c>
      <c r="G109" s="34">
        <v>168</v>
      </c>
      <c r="H109" s="34">
        <v>42</v>
      </c>
      <c r="I109" s="34" t="s">
        <v>496</v>
      </c>
      <c r="J109" s="34">
        <v>5.72463768115942</v>
      </c>
      <c r="K109" s="34">
        <v>23.3333333333333</v>
      </c>
      <c r="L109" s="34">
        <v>30.652173913043399</v>
      </c>
      <c r="M109" s="34">
        <v>25.072463768115899</v>
      </c>
      <c r="N109" s="34">
        <v>12.173913043478199</v>
      </c>
      <c r="O109" s="34">
        <v>3.0434782608695601</v>
      </c>
    </row>
    <row r="110" spans="1:15" x14ac:dyDescent="0.25">
      <c r="A110" s="35" t="s">
        <v>267</v>
      </c>
      <c r="B110" s="34">
        <v>3759</v>
      </c>
      <c r="C110" s="34">
        <v>299</v>
      </c>
      <c r="D110" s="34">
        <v>781</v>
      </c>
      <c r="E110" s="34">
        <v>1122</v>
      </c>
      <c r="F110" s="34">
        <v>949</v>
      </c>
      <c r="G110" s="34">
        <v>497</v>
      </c>
      <c r="H110" s="34">
        <v>111</v>
      </c>
      <c r="I110" s="34" t="s">
        <v>496</v>
      </c>
      <c r="J110" s="34">
        <v>7.9542431497738697</v>
      </c>
      <c r="K110" s="34">
        <v>20.7768023410481</v>
      </c>
      <c r="L110" s="34">
        <v>29.848363926576202</v>
      </c>
      <c r="M110" s="34">
        <v>25.246076084064899</v>
      </c>
      <c r="N110" s="34">
        <v>13.2216014897579</v>
      </c>
      <c r="O110" s="34">
        <v>2.9529130087789301</v>
      </c>
    </row>
    <row r="111" spans="1:15" x14ac:dyDescent="0.25">
      <c r="A111" s="35" t="s">
        <v>268</v>
      </c>
      <c r="B111" s="34">
        <v>3209</v>
      </c>
      <c r="C111" s="34">
        <v>190</v>
      </c>
      <c r="D111" s="34">
        <v>564</v>
      </c>
      <c r="E111" s="34">
        <v>834</v>
      </c>
      <c r="F111" s="34">
        <v>955</v>
      </c>
      <c r="G111" s="34">
        <v>543</v>
      </c>
      <c r="H111" s="34">
        <v>123</v>
      </c>
      <c r="I111" s="34" t="s">
        <v>496</v>
      </c>
      <c r="J111" s="34">
        <v>5.9208476160797696</v>
      </c>
      <c r="K111" s="34">
        <v>17.575568712994698</v>
      </c>
      <c r="L111" s="34">
        <v>25.989404799002799</v>
      </c>
      <c r="M111" s="34">
        <v>29.760049859769399</v>
      </c>
      <c r="N111" s="34">
        <v>16.921159239638499</v>
      </c>
      <c r="O111" s="34">
        <v>3.8329697725148</v>
      </c>
    </row>
    <row r="112" spans="1:15" x14ac:dyDescent="0.25">
      <c r="A112" s="35" t="s">
        <v>269</v>
      </c>
      <c r="B112" s="34">
        <v>6316</v>
      </c>
      <c r="C112" s="34">
        <v>284</v>
      </c>
      <c r="D112" s="34">
        <v>1003</v>
      </c>
      <c r="E112" s="34">
        <v>1795</v>
      </c>
      <c r="F112" s="34">
        <v>1925</v>
      </c>
      <c r="G112" s="34">
        <v>1052</v>
      </c>
      <c r="H112" s="34">
        <v>257</v>
      </c>
      <c r="I112" s="34" t="s">
        <v>496</v>
      </c>
      <c r="J112" s="34">
        <v>4.4965167827738997</v>
      </c>
      <c r="K112" s="34">
        <v>15.880303989867</v>
      </c>
      <c r="L112" s="34">
        <v>28.4198860037998</v>
      </c>
      <c r="M112" s="34">
        <v>30.478150728309</v>
      </c>
      <c r="N112" s="34">
        <v>16.656111462951198</v>
      </c>
      <c r="O112" s="34">
        <v>4.0690310322989198</v>
      </c>
    </row>
    <row r="113" spans="1:15" x14ac:dyDescent="0.25">
      <c r="A113" s="35" t="s">
        <v>270</v>
      </c>
      <c r="B113" s="34">
        <v>15969</v>
      </c>
      <c r="C113" s="34">
        <v>853</v>
      </c>
      <c r="D113" s="34">
        <v>2843</v>
      </c>
      <c r="E113" s="34">
        <v>4300</v>
      </c>
      <c r="F113" s="34">
        <v>4776</v>
      </c>
      <c r="G113" s="34">
        <v>2549</v>
      </c>
      <c r="H113" s="34">
        <v>648</v>
      </c>
      <c r="I113" s="34" t="s">
        <v>496</v>
      </c>
      <c r="J113" s="34">
        <v>5.3415993487381801</v>
      </c>
      <c r="K113" s="34">
        <v>17.8032437848331</v>
      </c>
      <c r="L113" s="34">
        <v>26.927171394576899</v>
      </c>
      <c r="M113" s="34">
        <v>29.907946646627799</v>
      </c>
      <c r="N113" s="34">
        <v>15.9621767173899</v>
      </c>
      <c r="O113" s="34">
        <v>4.0578621078339197</v>
      </c>
    </row>
    <row r="114" spans="1:15" x14ac:dyDescent="0.25">
      <c r="A114" s="35" t="s">
        <v>271</v>
      </c>
      <c r="B114" s="34">
        <v>2504</v>
      </c>
      <c r="C114" s="34">
        <v>173</v>
      </c>
      <c r="D114" s="34">
        <v>447</v>
      </c>
      <c r="E114" s="34">
        <v>684</v>
      </c>
      <c r="F114" s="34">
        <v>672</v>
      </c>
      <c r="G114" s="34">
        <v>415</v>
      </c>
      <c r="H114" s="34">
        <v>113</v>
      </c>
      <c r="I114" s="34" t="s">
        <v>496</v>
      </c>
      <c r="J114" s="34">
        <v>6.9089456869009496</v>
      </c>
      <c r="K114" s="34">
        <v>17.851437699680499</v>
      </c>
      <c r="L114" s="34">
        <v>27.316293929712401</v>
      </c>
      <c r="M114" s="34">
        <v>26.837060702875299</v>
      </c>
      <c r="N114" s="34">
        <v>16.573482428115</v>
      </c>
      <c r="O114" s="34">
        <v>4.5127795527156502</v>
      </c>
    </row>
    <row r="115" spans="1:15" x14ac:dyDescent="0.25">
      <c r="A115" s="35" t="s">
        <v>272</v>
      </c>
      <c r="B115" s="34">
        <v>5007</v>
      </c>
      <c r="C115" s="34">
        <v>314</v>
      </c>
      <c r="D115" s="34">
        <v>1000</v>
      </c>
      <c r="E115" s="34">
        <v>1390</v>
      </c>
      <c r="F115" s="34">
        <v>1429</v>
      </c>
      <c r="G115" s="34">
        <v>706</v>
      </c>
      <c r="H115" s="34">
        <v>168</v>
      </c>
      <c r="I115" s="34" t="s">
        <v>496</v>
      </c>
      <c r="J115" s="34">
        <v>6.2712202915917699</v>
      </c>
      <c r="K115" s="34">
        <v>19.9720391451967</v>
      </c>
      <c r="L115" s="34">
        <v>27.761134411823399</v>
      </c>
      <c r="M115" s="34">
        <v>28.5400439384861</v>
      </c>
      <c r="N115" s="34">
        <v>14.100259636508801</v>
      </c>
      <c r="O115" s="34">
        <v>3.35530257639304</v>
      </c>
    </row>
    <row r="116" spans="1:15" x14ac:dyDescent="0.25">
      <c r="A116" s="35" t="s">
        <v>273</v>
      </c>
      <c r="B116" s="34">
        <v>9693</v>
      </c>
      <c r="C116" s="34">
        <v>430</v>
      </c>
      <c r="D116" s="34">
        <v>1558</v>
      </c>
      <c r="E116" s="34">
        <v>2384</v>
      </c>
      <c r="F116" s="34">
        <v>2985</v>
      </c>
      <c r="G116" s="34">
        <v>1880</v>
      </c>
      <c r="H116" s="34">
        <v>456</v>
      </c>
      <c r="I116" s="34" t="s">
        <v>496</v>
      </c>
      <c r="J116" s="34">
        <v>4.4361910657175203</v>
      </c>
      <c r="K116" s="34">
        <v>16.0734550706695</v>
      </c>
      <c r="L116" s="34">
        <v>24.595068606210599</v>
      </c>
      <c r="M116" s="34">
        <v>30.795419374806499</v>
      </c>
      <c r="N116" s="34">
        <v>19.395440008253299</v>
      </c>
      <c r="O116" s="34">
        <v>4.7044258743423004</v>
      </c>
    </row>
    <row r="117" spans="1:15" x14ac:dyDescent="0.25">
      <c r="A117" s="35" t="s">
        <v>274</v>
      </c>
      <c r="B117" s="34">
        <v>139</v>
      </c>
      <c r="C117" s="34">
        <v>6</v>
      </c>
      <c r="D117" s="34">
        <v>25</v>
      </c>
      <c r="E117" s="34">
        <v>43</v>
      </c>
      <c r="F117" s="34">
        <v>41</v>
      </c>
      <c r="G117" s="34">
        <v>18</v>
      </c>
      <c r="H117" s="34">
        <v>6</v>
      </c>
      <c r="I117" s="34" t="s">
        <v>496</v>
      </c>
      <c r="J117" s="34">
        <v>4.3165467625899199</v>
      </c>
      <c r="K117" s="34">
        <v>17.985611510791301</v>
      </c>
      <c r="L117" s="34">
        <v>30.935251798561101</v>
      </c>
      <c r="M117" s="34">
        <v>29.4964028776978</v>
      </c>
      <c r="N117" s="34">
        <v>12.9496402877697</v>
      </c>
      <c r="O117" s="34">
        <v>4.3165467625899199</v>
      </c>
    </row>
    <row r="118" spans="1:15" x14ac:dyDescent="0.25">
      <c r="A118" s="35" t="s">
        <v>275</v>
      </c>
      <c r="B118" s="34">
        <v>140</v>
      </c>
      <c r="C118" s="34">
        <v>10</v>
      </c>
      <c r="D118" s="34">
        <v>26</v>
      </c>
      <c r="E118" s="34">
        <v>37</v>
      </c>
      <c r="F118" s="34">
        <v>43</v>
      </c>
      <c r="G118" s="34">
        <v>17</v>
      </c>
      <c r="H118" s="34">
        <v>7</v>
      </c>
      <c r="I118" s="34" t="s">
        <v>496</v>
      </c>
      <c r="J118" s="34">
        <v>7.1428571428571397</v>
      </c>
      <c r="K118" s="34">
        <v>18.571428571428498</v>
      </c>
      <c r="L118" s="34">
        <v>26.428571428571399</v>
      </c>
      <c r="M118" s="34">
        <v>30.714285714285701</v>
      </c>
      <c r="N118" s="34">
        <v>12.1428571428571</v>
      </c>
      <c r="O118" s="34">
        <v>5</v>
      </c>
    </row>
    <row r="119" spans="1:15" x14ac:dyDescent="0.25">
      <c r="A119" s="35" t="s">
        <v>276</v>
      </c>
      <c r="B119" s="34">
        <v>4708</v>
      </c>
      <c r="C119" s="34">
        <v>292</v>
      </c>
      <c r="D119" s="34">
        <v>918</v>
      </c>
      <c r="E119" s="34">
        <v>1338</v>
      </c>
      <c r="F119" s="34">
        <v>1300</v>
      </c>
      <c r="G119" s="34">
        <v>699</v>
      </c>
      <c r="H119" s="34">
        <v>161</v>
      </c>
      <c r="I119" s="34" t="s">
        <v>496</v>
      </c>
      <c r="J119" s="34">
        <v>6.2022090059473198</v>
      </c>
      <c r="K119" s="34">
        <v>19.4987255734919</v>
      </c>
      <c r="L119" s="34">
        <v>28.419711129991502</v>
      </c>
      <c r="M119" s="34">
        <v>27.612574341546299</v>
      </c>
      <c r="N119" s="34">
        <v>14.847068819031399</v>
      </c>
      <c r="O119" s="34">
        <v>3.4197111299915002</v>
      </c>
    </row>
    <row r="120" spans="1:15" x14ac:dyDescent="0.25">
      <c r="A120" s="35" t="s">
        <v>277</v>
      </c>
      <c r="B120" s="34">
        <v>206</v>
      </c>
      <c r="C120" s="34">
        <v>14</v>
      </c>
      <c r="D120" s="34">
        <v>34</v>
      </c>
      <c r="E120" s="34">
        <v>54</v>
      </c>
      <c r="F120" s="34">
        <v>59</v>
      </c>
      <c r="G120" s="34">
        <v>38</v>
      </c>
      <c r="H120" s="34">
        <v>7</v>
      </c>
      <c r="I120" s="34" t="s">
        <v>496</v>
      </c>
      <c r="J120" s="34">
        <v>6.7961165048543597</v>
      </c>
      <c r="K120" s="34">
        <v>16.504854368932001</v>
      </c>
      <c r="L120" s="34">
        <v>26.213592233009699</v>
      </c>
      <c r="M120" s="34">
        <v>28.6407766990291</v>
      </c>
      <c r="N120" s="34">
        <v>18.446601941747499</v>
      </c>
      <c r="O120" s="34">
        <v>3.3980582524271798</v>
      </c>
    </row>
    <row r="121" spans="1:15" x14ac:dyDescent="0.25">
      <c r="A121" s="35" t="s">
        <v>278</v>
      </c>
      <c r="B121" s="34">
        <v>57952</v>
      </c>
      <c r="C121" s="34">
        <v>3294</v>
      </c>
      <c r="D121" s="34">
        <v>10547</v>
      </c>
      <c r="E121" s="34">
        <v>15801</v>
      </c>
      <c r="F121" s="34">
        <v>16716</v>
      </c>
      <c r="G121" s="34">
        <v>9318</v>
      </c>
      <c r="H121" s="34">
        <v>2276</v>
      </c>
      <c r="I121" s="34" t="s">
        <v>496</v>
      </c>
      <c r="J121" s="34">
        <v>5.6840143567089996</v>
      </c>
      <c r="K121" s="34">
        <v>18.199544450579701</v>
      </c>
      <c r="L121" s="34">
        <v>27.2656681391496</v>
      </c>
      <c r="M121" s="34">
        <v>28.844561016013198</v>
      </c>
      <c r="N121" s="34">
        <v>16.078823854224101</v>
      </c>
      <c r="O121" s="34">
        <v>3.9273881833241302</v>
      </c>
    </row>
    <row r="122" spans="1:15" x14ac:dyDescent="0.25">
      <c r="A122" s="35" t="s">
        <v>279</v>
      </c>
      <c r="B122" s="34">
        <v>3591</v>
      </c>
      <c r="C122" s="34">
        <v>242</v>
      </c>
      <c r="D122" s="34">
        <v>798</v>
      </c>
      <c r="E122" s="34">
        <v>985</v>
      </c>
      <c r="F122" s="34">
        <v>954</v>
      </c>
      <c r="G122" s="34">
        <v>494</v>
      </c>
      <c r="H122" s="34">
        <v>118</v>
      </c>
      <c r="I122" s="34" t="s">
        <v>496</v>
      </c>
      <c r="J122" s="34">
        <v>6.7390698969646303</v>
      </c>
      <c r="K122" s="34">
        <v>22.2222222222222</v>
      </c>
      <c r="L122" s="34">
        <v>27.429685324422099</v>
      </c>
      <c r="M122" s="34">
        <v>26.566416040100201</v>
      </c>
      <c r="N122" s="34">
        <v>13.756613756613699</v>
      </c>
      <c r="O122" s="34">
        <v>3.28599275967697</v>
      </c>
    </row>
    <row r="123" spans="1:15" x14ac:dyDescent="0.25">
      <c r="A123" s="35" t="s">
        <v>280</v>
      </c>
      <c r="B123" s="34">
        <v>1171</v>
      </c>
      <c r="C123" s="34">
        <v>65</v>
      </c>
      <c r="D123" s="34">
        <v>209</v>
      </c>
      <c r="E123" s="34">
        <v>314</v>
      </c>
      <c r="F123" s="34">
        <v>345</v>
      </c>
      <c r="G123" s="34">
        <v>190</v>
      </c>
      <c r="H123" s="34">
        <v>48</v>
      </c>
      <c r="I123" s="34" t="s">
        <v>496</v>
      </c>
      <c r="J123" s="34">
        <v>5.5508112724167296</v>
      </c>
      <c r="K123" s="34">
        <v>17.8479931682322</v>
      </c>
      <c r="L123" s="34">
        <v>26.814688300597702</v>
      </c>
      <c r="M123" s="34">
        <v>29.461998292057999</v>
      </c>
      <c r="N123" s="34">
        <v>16.225448334756599</v>
      </c>
      <c r="O123" s="34">
        <v>4.0990606319385101</v>
      </c>
    </row>
    <row r="124" spans="1:15" x14ac:dyDescent="0.25">
      <c r="A124" s="35" t="s">
        <v>281</v>
      </c>
      <c r="B124" s="34">
        <v>1350</v>
      </c>
      <c r="C124" s="34">
        <v>99</v>
      </c>
      <c r="D124" s="34">
        <v>293</v>
      </c>
      <c r="E124" s="34">
        <v>402</v>
      </c>
      <c r="F124" s="34">
        <v>329</v>
      </c>
      <c r="G124" s="34">
        <v>192</v>
      </c>
      <c r="H124" s="34">
        <v>35</v>
      </c>
      <c r="I124" s="34" t="s">
        <v>496</v>
      </c>
      <c r="J124" s="34">
        <v>7.3333333333333304</v>
      </c>
      <c r="K124" s="34">
        <v>21.703703703703699</v>
      </c>
      <c r="L124" s="34">
        <v>29.7777777777777</v>
      </c>
      <c r="M124" s="34">
        <v>24.370370370370299</v>
      </c>
      <c r="N124" s="34">
        <v>14.2222222222222</v>
      </c>
      <c r="O124" s="34">
        <v>2.5925925925925899</v>
      </c>
    </row>
    <row r="125" spans="1:15" x14ac:dyDescent="0.25">
      <c r="A125" s="35" t="s">
        <v>282</v>
      </c>
      <c r="B125" s="34">
        <v>3527</v>
      </c>
      <c r="C125" s="34">
        <v>242</v>
      </c>
      <c r="D125" s="34">
        <v>736</v>
      </c>
      <c r="E125" s="34">
        <v>1015</v>
      </c>
      <c r="F125" s="34">
        <v>966</v>
      </c>
      <c r="G125" s="34">
        <v>479</v>
      </c>
      <c r="H125" s="34">
        <v>89</v>
      </c>
      <c r="I125" s="34" t="s">
        <v>496</v>
      </c>
      <c r="J125" s="34">
        <v>6.8613552594272704</v>
      </c>
      <c r="K125" s="34">
        <v>20.8675928551176</v>
      </c>
      <c r="L125" s="34">
        <v>28.777998298837499</v>
      </c>
      <c r="M125" s="34">
        <v>27.388715622341898</v>
      </c>
      <c r="N125" s="34">
        <v>13.5809469804366</v>
      </c>
      <c r="O125" s="34">
        <v>2.5233909838389499</v>
      </c>
    </row>
    <row r="126" spans="1:15" x14ac:dyDescent="0.25">
      <c r="A126" s="35" t="s">
        <v>283</v>
      </c>
      <c r="B126" s="34">
        <v>3170</v>
      </c>
      <c r="C126" s="34">
        <v>192</v>
      </c>
      <c r="D126" s="34">
        <v>576</v>
      </c>
      <c r="E126" s="34">
        <v>824</v>
      </c>
      <c r="F126" s="34">
        <v>923</v>
      </c>
      <c r="G126" s="34">
        <v>518</v>
      </c>
      <c r="H126" s="34">
        <v>137</v>
      </c>
      <c r="I126" s="34" t="s">
        <v>496</v>
      </c>
      <c r="J126" s="34">
        <v>6.0567823343848497</v>
      </c>
      <c r="K126" s="34">
        <v>18.1703470031545</v>
      </c>
      <c r="L126" s="34">
        <v>25.993690851735</v>
      </c>
      <c r="M126" s="34">
        <v>29.116719242902199</v>
      </c>
      <c r="N126" s="34">
        <v>16.3406940063091</v>
      </c>
      <c r="O126" s="34">
        <v>4.32176656151419</v>
      </c>
    </row>
    <row r="127" spans="1:15" x14ac:dyDescent="0.25">
      <c r="A127" s="35" t="s">
        <v>284</v>
      </c>
      <c r="B127" s="34">
        <v>6384</v>
      </c>
      <c r="C127" s="34">
        <v>290</v>
      </c>
      <c r="D127" s="34">
        <v>992</v>
      </c>
      <c r="E127" s="34">
        <v>1855</v>
      </c>
      <c r="F127" s="34">
        <v>2069</v>
      </c>
      <c r="G127" s="34">
        <v>962</v>
      </c>
      <c r="H127" s="34">
        <v>216</v>
      </c>
      <c r="I127" s="34" t="s">
        <v>496</v>
      </c>
      <c r="J127" s="34">
        <v>4.5426065162907197</v>
      </c>
      <c r="K127" s="34">
        <v>15.538847117794401</v>
      </c>
      <c r="L127" s="34">
        <v>29.057017543859601</v>
      </c>
      <c r="M127" s="34">
        <v>32.409147869674101</v>
      </c>
      <c r="N127" s="34">
        <v>15.068922305764399</v>
      </c>
      <c r="O127" s="34">
        <v>3.3834586466165399</v>
      </c>
    </row>
    <row r="128" spans="1:15" x14ac:dyDescent="0.25">
      <c r="A128" s="35" t="s">
        <v>285</v>
      </c>
      <c r="B128" s="34">
        <v>15604</v>
      </c>
      <c r="C128" s="34">
        <v>770</v>
      </c>
      <c r="D128" s="34">
        <v>2633</v>
      </c>
      <c r="E128" s="34">
        <v>4284</v>
      </c>
      <c r="F128" s="34">
        <v>4760</v>
      </c>
      <c r="G128" s="34">
        <v>2560</v>
      </c>
      <c r="H128" s="34">
        <v>597</v>
      </c>
      <c r="I128" s="34" t="s">
        <v>496</v>
      </c>
      <c r="J128" s="34">
        <v>4.9346321456036897</v>
      </c>
      <c r="K128" s="34">
        <v>16.8738784926941</v>
      </c>
      <c r="L128" s="34">
        <v>27.454498846449599</v>
      </c>
      <c r="M128" s="34">
        <v>30.504998718277299</v>
      </c>
      <c r="N128" s="34">
        <v>16.406049730838198</v>
      </c>
      <c r="O128" s="34">
        <v>3.8259420661368799</v>
      </c>
    </row>
    <row r="129" spans="1:15" x14ac:dyDescent="0.25">
      <c r="A129" s="35" t="s">
        <v>286</v>
      </c>
      <c r="B129" s="34">
        <v>2391</v>
      </c>
      <c r="C129" s="34">
        <v>144</v>
      </c>
      <c r="D129" s="34">
        <v>457</v>
      </c>
      <c r="E129" s="34">
        <v>664</v>
      </c>
      <c r="F129" s="34">
        <v>651</v>
      </c>
      <c r="G129" s="34">
        <v>360</v>
      </c>
      <c r="H129" s="34">
        <v>115</v>
      </c>
      <c r="I129" s="34" t="s">
        <v>496</v>
      </c>
      <c r="J129" s="34">
        <v>6.0225846925972304</v>
      </c>
      <c r="K129" s="34">
        <v>19.113341698034201</v>
      </c>
      <c r="L129" s="34">
        <v>27.770807193642799</v>
      </c>
      <c r="M129" s="34">
        <v>27.2271016311166</v>
      </c>
      <c r="N129" s="34">
        <v>15.056461731493</v>
      </c>
      <c r="O129" s="34">
        <v>4.8097030531158502</v>
      </c>
    </row>
    <row r="130" spans="1:15" x14ac:dyDescent="0.25">
      <c r="A130" s="35" t="s">
        <v>287</v>
      </c>
      <c r="B130" s="34">
        <v>4812</v>
      </c>
      <c r="C130" s="34">
        <v>314</v>
      </c>
      <c r="D130" s="34">
        <v>942</v>
      </c>
      <c r="E130" s="34">
        <v>1389</v>
      </c>
      <c r="F130" s="34">
        <v>1424</v>
      </c>
      <c r="G130" s="34">
        <v>584</v>
      </c>
      <c r="H130" s="34">
        <v>159</v>
      </c>
      <c r="I130" s="34" t="s">
        <v>496</v>
      </c>
      <c r="J130" s="34">
        <v>6.5253532834580197</v>
      </c>
      <c r="K130" s="34">
        <v>19.576059850374001</v>
      </c>
      <c r="L130" s="34">
        <v>28.865336658354099</v>
      </c>
      <c r="M130" s="34">
        <v>29.592684954280902</v>
      </c>
      <c r="N130" s="34">
        <v>12.136325852036499</v>
      </c>
      <c r="O130" s="34">
        <v>3.30423940149625</v>
      </c>
    </row>
    <row r="131" spans="1:15" x14ac:dyDescent="0.25">
      <c r="A131" s="35" t="s">
        <v>288</v>
      </c>
      <c r="B131" s="34">
        <v>9445</v>
      </c>
      <c r="C131" s="34">
        <v>404</v>
      </c>
      <c r="D131" s="34">
        <v>1485</v>
      </c>
      <c r="E131" s="34">
        <v>2381</v>
      </c>
      <c r="F131" s="34">
        <v>2959</v>
      </c>
      <c r="G131" s="34">
        <v>1803</v>
      </c>
      <c r="H131" s="34">
        <v>412</v>
      </c>
      <c r="I131" s="34">
        <v>1</v>
      </c>
      <c r="J131" s="34">
        <v>4.27784836933502</v>
      </c>
      <c r="K131" s="34">
        <v>15.7242693773824</v>
      </c>
      <c r="L131" s="34">
        <v>25.2117746717492</v>
      </c>
      <c r="M131" s="34">
        <v>31.332062685302802</v>
      </c>
      <c r="N131" s="34">
        <v>19.091486658195599</v>
      </c>
      <c r="O131" s="34">
        <v>4.3625582380347296</v>
      </c>
    </row>
    <row r="132" spans="1:15" x14ac:dyDescent="0.25">
      <c r="A132" s="35" t="s">
        <v>289</v>
      </c>
      <c r="B132" s="34">
        <v>143</v>
      </c>
      <c r="C132" s="34">
        <v>3</v>
      </c>
      <c r="D132" s="34">
        <v>21</v>
      </c>
      <c r="E132" s="34">
        <v>48</v>
      </c>
      <c r="F132" s="34">
        <v>45</v>
      </c>
      <c r="G132" s="34">
        <v>25</v>
      </c>
      <c r="H132" s="34">
        <v>1</v>
      </c>
      <c r="I132" s="34" t="s">
        <v>496</v>
      </c>
      <c r="J132" s="34">
        <v>2.0979020979020899</v>
      </c>
      <c r="K132" s="34">
        <v>14.6853146853146</v>
      </c>
      <c r="L132" s="34">
        <v>33.566433566433503</v>
      </c>
      <c r="M132" s="34">
        <v>31.468531468531399</v>
      </c>
      <c r="N132" s="34">
        <v>17.482517482517402</v>
      </c>
      <c r="O132" s="34">
        <v>0.69930069930069905</v>
      </c>
    </row>
    <row r="133" spans="1:15" x14ac:dyDescent="0.25">
      <c r="A133" s="35" t="s">
        <v>290</v>
      </c>
      <c r="B133" s="34">
        <v>179</v>
      </c>
      <c r="C133" s="34">
        <v>7</v>
      </c>
      <c r="D133" s="34">
        <v>29</v>
      </c>
      <c r="E133" s="34">
        <v>58</v>
      </c>
      <c r="F133" s="34">
        <v>52</v>
      </c>
      <c r="G133" s="34">
        <v>29</v>
      </c>
      <c r="H133" s="34">
        <v>4</v>
      </c>
      <c r="I133" s="34" t="s">
        <v>496</v>
      </c>
      <c r="J133" s="34">
        <v>3.91061452513966</v>
      </c>
      <c r="K133" s="34">
        <v>16.201117318435699</v>
      </c>
      <c r="L133" s="34">
        <v>32.402234636871498</v>
      </c>
      <c r="M133" s="34">
        <v>29.050279329608902</v>
      </c>
      <c r="N133" s="34">
        <v>16.201117318435699</v>
      </c>
      <c r="O133" s="34">
        <v>2.23463687150837</v>
      </c>
    </row>
    <row r="134" spans="1:15" x14ac:dyDescent="0.25">
      <c r="A134" s="35" t="s">
        <v>291</v>
      </c>
      <c r="B134" s="34">
        <v>4438</v>
      </c>
      <c r="C134" s="34">
        <v>269</v>
      </c>
      <c r="D134" s="34">
        <v>855</v>
      </c>
      <c r="E134" s="34">
        <v>1256</v>
      </c>
      <c r="F134" s="34">
        <v>1256</v>
      </c>
      <c r="G134" s="34">
        <v>622</v>
      </c>
      <c r="H134" s="34">
        <v>180</v>
      </c>
      <c r="I134" s="34" t="s">
        <v>496</v>
      </c>
      <c r="J134" s="34">
        <v>6.0612888688598403</v>
      </c>
      <c r="K134" s="34">
        <v>19.265434880576802</v>
      </c>
      <c r="L134" s="34">
        <v>28.3010365029292</v>
      </c>
      <c r="M134" s="34">
        <v>28.3010365029292</v>
      </c>
      <c r="N134" s="34">
        <v>14.0153222172149</v>
      </c>
      <c r="O134" s="34">
        <v>4.0558810274898596</v>
      </c>
    </row>
    <row r="135" spans="1:15" x14ac:dyDescent="0.25">
      <c r="A135" s="35" t="s">
        <v>292</v>
      </c>
      <c r="B135" s="34">
        <v>201</v>
      </c>
      <c r="C135" s="34">
        <v>10</v>
      </c>
      <c r="D135" s="34">
        <v>31</v>
      </c>
      <c r="E135" s="34">
        <v>43</v>
      </c>
      <c r="F135" s="34">
        <v>63</v>
      </c>
      <c r="G135" s="34">
        <v>46</v>
      </c>
      <c r="H135" s="34">
        <v>8</v>
      </c>
      <c r="I135" s="34" t="s">
        <v>496</v>
      </c>
      <c r="J135" s="34">
        <v>4.9751243781094496</v>
      </c>
      <c r="K135" s="34">
        <v>15.4228855721393</v>
      </c>
      <c r="L135" s="34">
        <v>21.3930348258706</v>
      </c>
      <c r="M135" s="34">
        <v>31.343283582089501</v>
      </c>
      <c r="N135" s="34">
        <v>22.885572139303399</v>
      </c>
      <c r="O135" s="34">
        <v>3.9800995024875601</v>
      </c>
    </row>
    <row r="136" spans="1:15" x14ac:dyDescent="0.25">
      <c r="A136" s="35" t="s">
        <v>293</v>
      </c>
      <c r="B136" s="34">
        <v>56406</v>
      </c>
      <c r="C136" s="34">
        <v>3051</v>
      </c>
      <c r="D136" s="34">
        <v>10057</v>
      </c>
      <c r="E136" s="34">
        <v>15518</v>
      </c>
      <c r="F136" s="34">
        <v>16796</v>
      </c>
      <c r="G136" s="34">
        <v>8864</v>
      </c>
      <c r="H136" s="34">
        <v>2119</v>
      </c>
      <c r="I136" s="34">
        <v>1</v>
      </c>
      <c r="J136" s="34">
        <v>5.4090949383919797</v>
      </c>
      <c r="K136" s="34">
        <v>17.829979611736501</v>
      </c>
      <c r="L136" s="34">
        <v>27.5117454126407</v>
      </c>
      <c r="M136" s="34">
        <v>29.777501994504</v>
      </c>
      <c r="N136" s="34">
        <v>15.714918890169301</v>
      </c>
      <c r="O136" s="34">
        <v>3.75675915255739</v>
      </c>
    </row>
    <row r="137" spans="1:15" x14ac:dyDescent="0.25">
      <c r="A137" s="35" t="s">
        <v>294</v>
      </c>
      <c r="B137" s="34">
        <v>3453</v>
      </c>
      <c r="C137" s="34">
        <v>213</v>
      </c>
      <c r="D137" s="34">
        <v>759</v>
      </c>
      <c r="E137" s="34">
        <v>988</v>
      </c>
      <c r="F137" s="34">
        <v>915</v>
      </c>
      <c r="G137" s="34">
        <v>440</v>
      </c>
      <c r="H137" s="34">
        <v>138</v>
      </c>
      <c r="I137" s="34" t="s">
        <v>496</v>
      </c>
      <c r="J137" s="34">
        <v>6.1685490877497804</v>
      </c>
      <c r="K137" s="34">
        <v>21.9808861859252</v>
      </c>
      <c r="L137" s="34">
        <v>28.612800463365101</v>
      </c>
      <c r="M137" s="34">
        <v>26.498696785403901</v>
      </c>
      <c r="N137" s="34">
        <v>12.7425427164784</v>
      </c>
      <c r="O137" s="34">
        <v>3.9965247610773198</v>
      </c>
    </row>
    <row r="138" spans="1:15" x14ac:dyDescent="0.25">
      <c r="A138" s="35" t="s">
        <v>295</v>
      </c>
      <c r="B138" s="34">
        <v>1126</v>
      </c>
      <c r="C138" s="34">
        <v>45</v>
      </c>
      <c r="D138" s="34">
        <v>198</v>
      </c>
      <c r="E138" s="34">
        <v>298</v>
      </c>
      <c r="F138" s="34">
        <v>359</v>
      </c>
      <c r="G138" s="34">
        <v>167</v>
      </c>
      <c r="H138" s="34">
        <v>59</v>
      </c>
      <c r="I138" s="34" t="s">
        <v>496</v>
      </c>
      <c r="J138" s="34">
        <v>3.9964476021314299</v>
      </c>
      <c r="K138" s="34">
        <v>17.5843694493783</v>
      </c>
      <c r="L138" s="34">
        <v>26.465364120781501</v>
      </c>
      <c r="M138" s="34">
        <v>31.882770870337399</v>
      </c>
      <c r="N138" s="34">
        <v>14.8312611012433</v>
      </c>
      <c r="O138" s="34">
        <v>5.2397868561278802</v>
      </c>
    </row>
    <row r="139" spans="1:15" x14ac:dyDescent="0.25">
      <c r="A139" s="35" t="s">
        <v>296</v>
      </c>
      <c r="B139" s="34">
        <v>1260</v>
      </c>
      <c r="C139" s="34">
        <v>79</v>
      </c>
      <c r="D139" s="34">
        <v>254</v>
      </c>
      <c r="E139" s="34">
        <v>402</v>
      </c>
      <c r="F139" s="34">
        <v>321</v>
      </c>
      <c r="G139" s="34">
        <v>151</v>
      </c>
      <c r="H139" s="34">
        <v>53</v>
      </c>
      <c r="I139" s="34" t="s">
        <v>496</v>
      </c>
      <c r="J139" s="34">
        <v>6.2698412698412698</v>
      </c>
      <c r="K139" s="34">
        <v>20.158730158730101</v>
      </c>
      <c r="L139" s="34">
        <v>31.904761904761902</v>
      </c>
      <c r="M139" s="34">
        <v>25.4761904761904</v>
      </c>
      <c r="N139" s="34">
        <v>11.984126984126901</v>
      </c>
      <c r="O139" s="34">
        <v>4.2063492063492003</v>
      </c>
    </row>
    <row r="140" spans="1:15" x14ac:dyDescent="0.25">
      <c r="A140" s="35" t="s">
        <v>297</v>
      </c>
      <c r="B140" s="34">
        <v>3477</v>
      </c>
      <c r="C140" s="34">
        <v>227</v>
      </c>
      <c r="D140" s="34">
        <v>687</v>
      </c>
      <c r="E140" s="34">
        <v>974</v>
      </c>
      <c r="F140" s="34">
        <v>993</v>
      </c>
      <c r="G140" s="34">
        <v>483</v>
      </c>
      <c r="H140" s="34">
        <v>113</v>
      </c>
      <c r="I140" s="34" t="s">
        <v>496</v>
      </c>
      <c r="J140" s="34">
        <v>6.5286166235260197</v>
      </c>
      <c r="K140" s="34">
        <v>19.758412424503799</v>
      </c>
      <c r="L140" s="34">
        <v>28.012654587287798</v>
      </c>
      <c r="M140" s="34">
        <v>28.559102674719501</v>
      </c>
      <c r="N140" s="34">
        <v>13.891285591026699</v>
      </c>
      <c r="O140" s="34">
        <v>3.2499280989358601</v>
      </c>
    </row>
    <row r="141" spans="1:15" x14ac:dyDescent="0.25">
      <c r="A141" s="35" t="s">
        <v>298</v>
      </c>
      <c r="B141" s="34">
        <v>3145</v>
      </c>
      <c r="C141" s="34">
        <v>166</v>
      </c>
      <c r="D141" s="34">
        <v>566</v>
      </c>
      <c r="E141" s="34">
        <v>826</v>
      </c>
      <c r="F141" s="34">
        <v>960</v>
      </c>
      <c r="G141" s="34">
        <v>496</v>
      </c>
      <c r="H141" s="34">
        <v>131</v>
      </c>
      <c r="I141" s="34" t="s">
        <v>496</v>
      </c>
      <c r="J141" s="34">
        <v>5.2782193958664498</v>
      </c>
      <c r="K141" s="34">
        <v>17.996820349761499</v>
      </c>
      <c r="L141" s="34">
        <v>26.263910969793301</v>
      </c>
      <c r="M141" s="34">
        <v>30.524642289348101</v>
      </c>
      <c r="N141" s="34">
        <v>15.771065182829799</v>
      </c>
      <c r="O141" s="34">
        <v>4.1653418124006301</v>
      </c>
    </row>
    <row r="142" spans="1:15" x14ac:dyDescent="0.25">
      <c r="A142" s="35" t="s">
        <v>299</v>
      </c>
      <c r="B142" s="34">
        <v>6337</v>
      </c>
      <c r="C142" s="34">
        <v>249</v>
      </c>
      <c r="D142" s="34">
        <v>956</v>
      </c>
      <c r="E142" s="34">
        <v>1810</v>
      </c>
      <c r="F142" s="34">
        <v>2101</v>
      </c>
      <c r="G142" s="34">
        <v>999</v>
      </c>
      <c r="H142" s="34">
        <v>222</v>
      </c>
      <c r="I142" s="34" t="s">
        <v>496</v>
      </c>
      <c r="J142" s="34">
        <v>3.92930408710746</v>
      </c>
      <c r="K142" s="34">
        <v>15.086002840460701</v>
      </c>
      <c r="L142" s="34">
        <v>28.562411235600401</v>
      </c>
      <c r="M142" s="34">
        <v>33.1544895060754</v>
      </c>
      <c r="N142" s="34">
        <v>15.764557361527499</v>
      </c>
      <c r="O142" s="34">
        <v>3.5032349692283402</v>
      </c>
    </row>
    <row r="143" spans="1:15" x14ac:dyDescent="0.25">
      <c r="A143" s="35" t="s">
        <v>300</v>
      </c>
      <c r="B143" s="34">
        <v>14984</v>
      </c>
      <c r="C143" s="34">
        <v>649</v>
      </c>
      <c r="D143" s="34">
        <v>2391</v>
      </c>
      <c r="E143" s="34">
        <v>4121</v>
      </c>
      <c r="F143" s="34">
        <v>4714</v>
      </c>
      <c r="G143" s="34">
        <v>2486</v>
      </c>
      <c r="H143" s="34">
        <v>623</v>
      </c>
      <c r="I143" s="34" t="s">
        <v>496</v>
      </c>
      <c r="J143" s="34">
        <v>4.3312867058195401</v>
      </c>
      <c r="K143" s="34">
        <v>15.9570208222103</v>
      </c>
      <c r="L143" s="34">
        <v>27.502669514148401</v>
      </c>
      <c r="M143" s="34">
        <v>31.460224239188399</v>
      </c>
      <c r="N143" s="34">
        <v>16.591030432461199</v>
      </c>
      <c r="O143" s="34">
        <v>4.1577682861719101</v>
      </c>
    </row>
    <row r="144" spans="1:15" x14ac:dyDescent="0.25">
      <c r="A144" s="35" t="s">
        <v>301</v>
      </c>
      <c r="B144" s="34">
        <v>2327</v>
      </c>
      <c r="C144" s="34">
        <v>135</v>
      </c>
      <c r="D144" s="34">
        <v>444</v>
      </c>
      <c r="E144" s="34">
        <v>628</v>
      </c>
      <c r="F144" s="34">
        <v>651</v>
      </c>
      <c r="G144" s="34">
        <v>364</v>
      </c>
      <c r="H144" s="34">
        <v>105</v>
      </c>
      <c r="I144" s="34" t="s">
        <v>496</v>
      </c>
      <c r="J144" s="34">
        <v>5.8014611087236698</v>
      </c>
      <c r="K144" s="34">
        <v>19.0803609798023</v>
      </c>
      <c r="L144" s="34">
        <v>26.987537602062702</v>
      </c>
      <c r="M144" s="34">
        <v>27.975934679845199</v>
      </c>
      <c r="N144" s="34">
        <v>15.642458100558599</v>
      </c>
      <c r="O144" s="34">
        <v>4.5122475290072996</v>
      </c>
    </row>
    <row r="145" spans="1:15" x14ac:dyDescent="0.25">
      <c r="A145" s="35" t="s">
        <v>302</v>
      </c>
      <c r="B145" s="34">
        <v>4746</v>
      </c>
      <c r="C145" s="34">
        <v>254</v>
      </c>
      <c r="D145" s="34">
        <v>905</v>
      </c>
      <c r="E145" s="34">
        <v>1381</v>
      </c>
      <c r="F145" s="34">
        <v>1442</v>
      </c>
      <c r="G145" s="34">
        <v>617</v>
      </c>
      <c r="H145" s="34">
        <v>147</v>
      </c>
      <c r="I145" s="34" t="s">
        <v>496</v>
      </c>
      <c r="J145" s="34">
        <v>5.3518752633796796</v>
      </c>
      <c r="K145" s="34">
        <v>19.068689422671699</v>
      </c>
      <c r="L145" s="34">
        <v>29.098187947745402</v>
      </c>
      <c r="M145" s="34">
        <v>30.383480825958699</v>
      </c>
      <c r="N145" s="34">
        <v>13.000421407500999</v>
      </c>
      <c r="O145" s="34">
        <v>3.0973451327433601</v>
      </c>
    </row>
    <row r="146" spans="1:15" x14ac:dyDescent="0.25">
      <c r="A146" s="35" t="s">
        <v>303</v>
      </c>
      <c r="B146" s="34">
        <v>9653</v>
      </c>
      <c r="C146" s="34">
        <v>387</v>
      </c>
      <c r="D146" s="34">
        <v>1387</v>
      </c>
      <c r="E146" s="34">
        <v>2341</v>
      </c>
      <c r="F146" s="34">
        <v>3175</v>
      </c>
      <c r="G146" s="34">
        <v>1883</v>
      </c>
      <c r="H146" s="34">
        <v>480</v>
      </c>
      <c r="I146" s="34" t="s">
        <v>496</v>
      </c>
      <c r="J146" s="34">
        <v>4.00911633689008</v>
      </c>
      <c r="K146" s="34">
        <v>14.3685900756241</v>
      </c>
      <c r="L146" s="34">
        <v>24.251528022376402</v>
      </c>
      <c r="M146" s="34">
        <v>32.891329120480599</v>
      </c>
      <c r="N146" s="34">
        <v>19.5068890500362</v>
      </c>
      <c r="O146" s="34">
        <v>4.9725473945923504</v>
      </c>
    </row>
    <row r="147" spans="1:15" x14ac:dyDescent="0.25">
      <c r="A147" s="35" t="s">
        <v>304</v>
      </c>
      <c r="B147" s="34">
        <v>124</v>
      </c>
      <c r="C147" s="34">
        <v>3</v>
      </c>
      <c r="D147" s="34">
        <v>20</v>
      </c>
      <c r="E147" s="34">
        <v>37</v>
      </c>
      <c r="F147" s="34">
        <v>43</v>
      </c>
      <c r="G147" s="34">
        <v>16</v>
      </c>
      <c r="H147" s="34">
        <v>5</v>
      </c>
      <c r="I147" s="34" t="s">
        <v>496</v>
      </c>
      <c r="J147" s="34">
        <v>2.4193548387096699</v>
      </c>
      <c r="K147" s="34">
        <v>16.129032258064498</v>
      </c>
      <c r="L147" s="34">
        <v>29.838709677419299</v>
      </c>
      <c r="M147" s="34">
        <v>34.677419354838698</v>
      </c>
      <c r="N147" s="34">
        <v>12.9032258064516</v>
      </c>
      <c r="O147" s="34">
        <v>4.0322580645161201</v>
      </c>
    </row>
    <row r="148" spans="1:15" x14ac:dyDescent="0.25">
      <c r="A148" s="35" t="s">
        <v>305</v>
      </c>
      <c r="B148" s="34">
        <v>143</v>
      </c>
      <c r="C148" s="34">
        <v>8</v>
      </c>
      <c r="D148" s="34">
        <v>22</v>
      </c>
      <c r="E148" s="34">
        <v>42</v>
      </c>
      <c r="F148" s="34">
        <v>40</v>
      </c>
      <c r="G148" s="34">
        <v>25</v>
      </c>
      <c r="H148" s="34">
        <v>6</v>
      </c>
      <c r="I148" s="34" t="s">
        <v>496</v>
      </c>
      <c r="J148" s="34">
        <v>5.5944055944055897</v>
      </c>
      <c r="K148" s="34">
        <v>15.3846153846153</v>
      </c>
      <c r="L148" s="34">
        <v>29.370629370629299</v>
      </c>
      <c r="M148" s="34">
        <v>27.972027972027899</v>
      </c>
      <c r="N148" s="34">
        <v>17.482517482517402</v>
      </c>
      <c r="O148" s="34">
        <v>4.1958041958041896</v>
      </c>
    </row>
    <row r="149" spans="1:15" x14ac:dyDescent="0.25">
      <c r="A149" s="35" t="s">
        <v>306</v>
      </c>
      <c r="B149" s="34">
        <v>4301</v>
      </c>
      <c r="C149" s="34">
        <v>211</v>
      </c>
      <c r="D149" s="34">
        <v>812</v>
      </c>
      <c r="E149" s="34">
        <v>1281</v>
      </c>
      <c r="F149" s="34">
        <v>1211</v>
      </c>
      <c r="G149" s="34">
        <v>642</v>
      </c>
      <c r="H149" s="34">
        <v>144</v>
      </c>
      <c r="I149" s="34" t="s">
        <v>496</v>
      </c>
      <c r="J149" s="34">
        <v>4.9058358521274101</v>
      </c>
      <c r="K149" s="34">
        <v>18.879330388281701</v>
      </c>
      <c r="L149" s="34">
        <v>29.7837712159962</v>
      </c>
      <c r="M149" s="34">
        <v>28.156242734247801</v>
      </c>
      <c r="N149" s="34">
        <v>14.9267612183213</v>
      </c>
      <c r="O149" s="34">
        <v>3.3480585910253402</v>
      </c>
    </row>
    <row r="150" spans="1:15" x14ac:dyDescent="0.25">
      <c r="A150" s="35" t="s">
        <v>307</v>
      </c>
      <c r="B150" s="34">
        <v>198</v>
      </c>
      <c r="C150" s="34">
        <v>9</v>
      </c>
      <c r="D150" s="34">
        <v>37</v>
      </c>
      <c r="E150" s="34">
        <v>52</v>
      </c>
      <c r="F150" s="34">
        <v>54</v>
      </c>
      <c r="G150" s="34">
        <v>33</v>
      </c>
      <c r="H150" s="34">
        <v>13</v>
      </c>
      <c r="I150" s="34" t="s">
        <v>496</v>
      </c>
      <c r="J150" s="34">
        <v>4.5454545454545396</v>
      </c>
      <c r="K150" s="34">
        <v>18.6868686868686</v>
      </c>
      <c r="L150" s="34">
        <v>26.262626262626199</v>
      </c>
      <c r="M150" s="34">
        <v>27.272727272727199</v>
      </c>
      <c r="N150" s="34">
        <v>16.6666666666666</v>
      </c>
      <c r="O150" s="34">
        <v>6.5656565656565604</v>
      </c>
    </row>
    <row r="151" spans="1:15" x14ac:dyDescent="0.25">
      <c r="A151" s="35" t="s">
        <v>308</v>
      </c>
      <c r="B151" s="34">
        <v>55274</v>
      </c>
      <c r="C151" s="34">
        <v>2635</v>
      </c>
      <c r="D151" s="34">
        <v>9438</v>
      </c>
      <c r="E151" s="34">
        <v>15181</v>
      </c>
      <c r="F151" s="34">
        <v>16979</v>
      </c>
      <c r="G151" s="34">
        <v>8802</v>
      </c>
      <c r="H151" s="34">
        <v>2239</v>
      </c>
      <c r="I151" s="34" t="s">
        <v>496</v>
      </c>
      <c r="J151" s="34">
        <v>4.7671599667112901</v>
      </c>
      <c r="K151" s="34">
        <v>17.0749357745051</v>
      </c>
      <c r="L151" s="34">
        <v>27.4649925824076</v>
      </c>
      <c r="M151" s="34">
        <v>30.717878206751799</v>
      </c>
      <c r="N151" s="34">
        <v>15.924304374570299</v>
      </c>
      <c r="O151" s="34">
        <v>4.0507290950537298</v>
      </c>
    </row>
    <row r="152" spans="1:15" x14ac:dyDescent="0.25">
      <c r="A152" s="35" t="s">
        <v>309</v>
      </c>
      <c r="B152" s="34">
        <v>3554</v>
      </c>
      <c r="C152" s="34">
        <v>186</v>
      </c>
      <c r="D152" s="34">
        <v>720</v>
      </c>
      <c r="E152" s="34">
        <v>1043</v>
      </c>
      <c r="F152" s="34">
        <v>963</v>
      </c>
      <c r="G152" s="34">
        <v>541</v>
      </c>
      <c r="H152" s="34">
        <v>101</v>
      </c>
      <c r="I152" s="34" t="s">
        <v>496</v>
      </c>
      <c r="J152" s="34">
        <v>5.2335396736071997</v>
      </c>
      <c r="K152" s="34">
        <v>20.258863252672999</v>
      </c>
      <c r="L152" s="34">
        <v>29.347214406302701</v>
      </c>
      <c r="M152" s="34">
        <v>27.096229600450101</v>
      </c>
      <c r="N152" s="34">
        <v>15.2222847495779</v>
      </c>
      <c r="O152" s="34">
        <v>2.8418683173888502</v>
      </c>
    </row>
    <row r="153" spans="1:15" x14ac:dyDescent="0.25">
      <c r="A153" s="35" t="s">
        <v>310</v>
      </c>
      <c r="B153" s="34">
        <v>1041</v>
      </c>
      <c r="C153" s="34">
        <v>45</v>
      </c>
      <c r="D153" s="34">
        <v>176</v>
      </c>
      <c r="E153" s="34">
        <v>299</v>
      </c>
      <c r="F153" s="34">
        <v>323</v>
      </c>
      <c r="G153" s="34">
        <v>155</v>
      </c>
      <c r="H153" s="34">
        <v>43</v>
      </c>
      <c r="I153" s="34" t="s">
        <v>496</v>
      </c>
      <c r="J153" s="34">
        <v>4.3227665706051797</v>
      </c>
      <c r="K153" s="34">
        <v>16.9068203650336</v>
      </c>
      <c r="L153" s="34">
        <v>28.7223823246878</v>
      </c>
      <c r="M153" s="34">
        <v>31.0278578290105</v>
      </c>
      <c r="N153" s="34">
        <v>14.889529298751199</v>
      </c>
      <c r="O153" s="34">
        <v>4.1306436119116201</v>
      </c>
    </row>
    <row r="154" spans="1:15" x14ac:dyDescent="0.25">
      <c r="A154" s="35" t="s">
        <v>311</v>
      </c>
      <c r="B154" s="34">
        <v>1210</v>
      </c>
      <c r="C154" s="34">
        <v>77</v>
      </c>
      <c r="D154" s="34">
        <v>264</v>
      </c>
      <c r="E154" s="34">
        <v>341</v>
      </c>
      <c r="F154" s="34">
        <v>326</v>
      </c>
      <c r="G154" s="34">
        <v>167</v>
      </c>
      <c r="H154" s="34">
        <v>35</v>
      </c>
      <c r="I154" s="34" t="s">
        <v>496</v>
      </c>
      <c r="J154" s="34">
        <v>6.3636363636363598</v>
      </c>
      <c r="K154" s="34">
        <v>21.818181818181799</v>
      </c>
      <c r="L154" s="34">
        <v>28.181818181818102</v>
      </c>
      <c r="M154" s="34">
        <v>26.9421487603305</v>
      </c>
      <c r="N154" s="34">
        <v>13.801652892561901</v>
      </c>
      <c r="O154" s="34">
        <v>2.8925619834710701</v>
      </c>
    </row>
    <row r="155" spans="1:15" x14ac:dyDescent="0.25">
      <c r="A155" s="35" t="s">
        <v>312</v>
      </c>
      <c r="B155" s="34">
        <v>3473</v>
      </c>
      <c r="C155" s="34">
        <v>216</v>
      </c>
      <c r="D155" s="34">
        <v>750</v>
      </c>
      <c r="E155" s="34">
        <v>1013</v>
      </c>
      <c r="F155" s="34">
        <v>934</v>
      </c>
      <c r="G155" s="34">
        <v>448</v>
      </c>
      <c r="H155" s="34">
        <v>112</v>
      </c>
      <c r="I155" s="34" t="s">
        <v>496</v>
      </c>
      <c r="J155" s="34">
        <v>6.2194068528649504</v>
      </c>
      <c r="K155" s="34">
        <v>21.595162683558801</v>
      </c>
      <c r="L155" s="34">
        <v>29.167866397926801</v>
      </c>
      <c r="M155" s="34">
        <v>26.893175928591901</v>
      </c>
      <c r="N155" s="34">
        <v>12.8995105096458</v>
      </c>
      <c r="O155" s="34">
        <v>3.2248776274114599</v>
      </c>
    </row>
    <row r="156" spans="1:15" x14ac:dyDescent="0.25">
      <c r="A156" s="35" t="s">
        <v>313</v>
      </c>
      <c r="B156" s="34">
        <v>3129</v>
      </c>
      <c r="C156" s="34">
        <v>160</v>
      </c>
      <c r="D156" s="34">
        <v>547</v>
      </c>
      <c r="E156" s="34">
        <v>848</v>
      </c>
      <c r="F156" s="34">
        <v>939</v>
      </c>
      <c r="G156" s="34">
        <v>531</v>
      </c>
      <c r="H156" s="34">
        <v>104</v>
      </c>
      <c r="I156" s="34" t="s">
        <v>496</v>
      </c>
      <c r="J156" s="34">
        <v>5.1134547778843</v>
      </c>
      <c r="K156" s="34">
        <v>17.481623521891901</v>
      </c>
      <c r="L156" s="34">
        <v>27.101310322786802</v>
      </c>
      <c r="M156" s="34">
        <v>30.009587727708499</v>
      </c>
      <c r="N156" s="34">
        <v>16.970278044103502</v>
      </c>
      <c r="O156" s="34">
        <v>3.3237456056247998</v>
      </c>
    </row>
    <row r="157" spans="1:15" x14ac:dyDescent="0.25">
      <c r="A157" s="35" t="s">
        <v>314</v>
      </c>
      <c r="B157" s="34">
        <v>6293</v>
      </c>
      <c r="C157" s="34">
        <v>174</v>
      </c>
      <c r="D157" s="34">
        <v>884</v>
      </c>
      <c r="E157" s="34">
        <v>1832</v>
      </c>
      <c r="F157" s="34">
        <v>2117</v>
      </c>
      <c r="G157" s="34">
        <v>1058</v>
      </c>
      <c r="H157" s="34">
        <v>228</v>
      </c>
      <c r="I157" s="34" t="s">
        <v>496</v>
      </c>
      <c r="J157" s="34">
        <v>2.7649769585253399</v>
      </c>
      <c r="K157" s="34">
        <v>14.047354203082699</v>
      </c>
      <c r="L157" s="34">
        <v>29.111711425393199</v>
      </c>
      <c r="M157" s="34">
        <v>33.640552995391701</v>
      </c>
      <c r="N157" s="34">
        <v>16.8123311616081</v>
      </c>
      <c r="O157" s="34">
        <v>3.6230732559987202</v>
      </c>
    </row>
    <row r="158" spans="1:15" x14ac:dyDescent="0.25">
      <c r="A158" s="35" t="s">
        <v>315</v>
      </c>
      <c r="B158" s="34">
        <v>15256</v>
      </c>
      <c r="C158" s="34">
        <v>584</v>
      </c>
      <c r="D158" s="34">
        <v>2354</v>
      </c>
      <c r="E158" s="34">
        <v>4159</v>
      </c>
      <c r="F158" s="34">
        <v>4961</v>
      </c>
      <c r="G158" s="34">
        <v>2581</v>
      </c>
      <c r="H158" s="34">
        <v>617</v>
      </c>
      <c r="I158" s="34" t="s">
        <v>496</v>
      </c>
      <c r="J158" s="34">
        <v>3.8280020975353901</v>
      </c>
      <c r="K158" s="34">
        <v>15.4299947561615</v>
      </c>
      <c r="L158" s="34">
        <v>27.261405348715201</v>
      </c>
      <c r="M158" s="34">
        <v>32.5183534347142</v>
      </c>
      <c r="N158" s="34">
        <v>16.917933927635001</v>
      </c>
      <c r="O158" s="34">
        <v>4.0443104352385904</v>
      </c>
    </row>
    <row r="159" spans="1:15" x14ac:dyDescent="0.25">
      <c r="A159" s="35" t="s">
        <v>316</v>
      </c>
      <c r="B159" s="34">
        <v>2328</v>
      </c>
      <c r="C159" s="34">
        <v>115</v>
      </c>
      <c r="D159" s="34">
        <v>416</v>
      </c>
      <c r="E159" s="34">
        <v>650</v>
      </c>
      <c r="F159" s="34">
        <v>667</v>
      </c>
      <c r="G159" s="34">
        <v>405</v>
      </c>
      <c r="H159" s="34">
        <v>75</v>
      </c>
      <c r="I159" s="34" t="s">
        <v>496</v>
      </c>
      <c r="J159" s="34">
        <v>4.9398625429553196</v>
      </c>
      <c r="K159" s="34">
        <v>17.869415807560099</v>
      </c>
      <c r="L159" s="34">
        <v>27.920962199312701</v>
      </c>
      <c r="M159" s="34">
        <v>28.651202749140801</v>
      </c>
      <c r="N159" s="34">
        <v>17.3969072164948</v>
      </c>
      <c r="O159" s="34">
        <v>3.2216494845360799</v>
      </c>
    </row>
    <row r="160" spans="1:15" x14ac:dyDescent="0.25">
      <c r="A160" s="35" t="s">
        <v>317</v>
      </c>
      <c r="B160" s="34">
        <v>4768</v>
      </c>
      <c r="C160" s="34">
        <v>241</v>
      </c>
      <c r="D160" s="34">
        <v>849</v>
      </c>
      <c r="E160" s="34">
        <v>1399</v>
      </c>
      <c r="F160" s="34">
        <v>1458</v>
      </c>
      <c r="G160" s="34">
        <v>687</v>
      </c>
      <c r="H160" s="34">
        <v>134</v>
      </c>
      <c r="I160" s="34" t="s">
        <v>496</v>
      </c>
      <c r="J160" s="34">
        <v>5.0545302013422804</v>
      </c>
      <c r="K160" s="34">
        <v>17.806208053691201</v>
      </c>
      <c r="L160" s="34">
        <v>29.341442953020099</v>
      </c>
      <c r="M160" s="34">
        <v>30.5788590604026</v>
      </c>
      <c r="N160" s="34">
        <v>14.4085570469798</v>
      </c>
      <c r="O160" s="34">
        <v>2.81040268456375</v>
      </c>
    </row>
    <row r="161" spans="1:15" x14ac:dyDescent="0.25">
      <c r="A161" s="35" t="s">
        <v>318</v>
      </c>
      <c r="B161" s="34">
        <v>9364</v>
      </c>
      <c r="C161" s="34">
        <v>322</v>
      </c>
      <c r="D161" s="34">
        <v>1266</v>
      </c>
      <c r="E161" s="34">
        <v>2333</v>
      </c>
      <c r="F161" s="34">
        <v>3148</v>
      </c>
      <c r="G161" s="34">
        <v>1856</v>
      </c>
      <c r="H161" s="34">
        <v>439</v>
      </c>
      <c r="I161" s="34" t="s">
        <v>496</v>
      </c>
      <c r="J161" s="34">
        <v>3.4387014096539898</v>
      </c>
      <c r="K161" s="34">
        <v>13.5198633062793</v>
      </c>
      <c r="L161" s="34">
        <v>24.9145664246048</v>
      </c>
      <c r="M161" s="34">
        <v>33.618111917983697</v>
      </c>
      <c r="N161" s="34">
        <v>19.820589491670201</v>
      </c>
      <c r="O161" s="34">
        <v>4.6881674498077697</v>
      </c>
    </row>
    <row r="162" spans="1:15" x14ac:dyDescent="0.25">
      <c r="A162" s="35" t="s">
        <v>319</v>
      </c>
      <c r="B162" s="34">
        <v>139</v>
      </c>
      <c r="C162" s="34">
        <v>3</v>
      </c>
      <c r="D162" s="34">
        <v>16</v>
      </c>
      <c r="E162" s="34">
        <v>44</v>
      </c>
      <c r="F162" s="34">
        <v>44</v>
      </c>
      <c r="G162" s="34">
        <v>30</v>
      </c>
      <c r="H162" s="34">
        <v>2</v>
      </c>
      <c r="I162" s="34" t="s">
        <v>496</v>
      </c>
      <c r="J162" s="34">
        <v>2.1582733812949599</v>
      </c>
      <c r="K162" s="34">
        <v>11.5107913669064</v>
      </c>
      <c r="L162" s="34">
        <v>31.654676258992801</v>
      </c>
      <c r="M162" s="34">
        <v>31.654676258992801</v>
      </c>
      <c r="N162" s="34">
        <v>21.582733812949598</v>
      </c>
      <c r="O162" s="34">
        <v>1.4388489208633</v>
      </c>
    </row>
    <row r="163" spans="1:15" x14ac:dyDescent="0.25">
      <c r="A163" s="35" t="s">
        <v>320</v>
      </c>
      <c r="B163" s="34">
        <v>153</v>
      </c>
      <c r="C163" s="34">
        <v>4</v>
      </c>
      <c r="D163" s="34">
        <v>23</v>
      </c>
      <c r="E163" s="34">
        <v>39</v>
      </c>
      <c r="F163" s="34">
        <v>46</v>
      </c>
      <c r="G163" s="34">
        <v>38</v>
      </c>
      <c r="H163" s="34">
        <v>3</v>
      </c>
      <c r="I163" s="34" t="s">
        <v>496</v>
      </c>
      <c r="J163" s="34">
        <v>2.6143790849673199</v>
      </c>
      <c r="K163" s="34">
        <v>15.032679738562001</v>
      </c>
      <c r="L163" s="34">
        <v>25.4901960784313</v>
      </c>
      <c r="M163" s="34">
        <v>30.065359477124101</v>
      </c>
      <c r="N163" s="34">
        <v>24.8366013071895</v>
      </c>
      <c r="O163" s="34">
        <v>1.9607843137254899</v>
      </c>
    </row>
    <row r="164" spans="1:15" x14ac:dyDescent="0.25">
      <c r="A164" s="35" t="s">
        <v>321</v>
      </c>
      <c r="B164" s="34">
        <v>4484</v>
      </c>
      <c r="C164" s="34">
        <v>207</v>
      </c>
      <c r="D164" s="34">
        <v>776</v>
      </c>
      <c r="E164" s="34">
        <v>1324</v>
      </c>
      <c r="F164" s="34">
        <v>1357</v>
      </c>
      <c r="G164" s="34">
        <v>655</v>
      </c>
      <c r="H164" s="34">
        <v>165</v>
      </c>
      <c r="I164" s="34" t="s">
        <v>496</v>
      </c>
      <c r="J164" s="34">
        <v>4.61641391614629</v>
      </c>
      <c r="K164" s="34">
        <v>17.305976806422802</v>
      </c>
      <c r="L164" s="34">
        <v>29.527207850133799</v>
      </c>
      <c r="M164" s="34">
        <v>30.2631578947368</v>
      </c>
      <c r="N164" s="34">
        <v>14.607493309544999</v>
      </c>
      <c r="O164" s="34">
        <v>3.67975022301516</v>
      </c>
    </row>
    <row r="165" spans="1:15" x14ac:dyDescent="0.25">
      <c r="A165" s="35" t="s">
        <v>322</v>
      </c>
      <c r="B165" s="34">
        <v>173</v>
      </c>
      <c r="C165" s="34">
        <v>6</v>
      </c>
      <c r="D165" s="34">
        <v>24</v>
      </c>
      <c r="E165" s="34">
        <v>44</v>
      </c>
      <c r="F165" s="34">
        <v>50</v>
      </c>
      <c r="G165" s="34">
        <v>39</v>
      </c>
      <c r="H165" s="34">
        <v>10</v>
      </c>
      <c r="I165" s="34" t="s">
        <v>496</v>
      </c>
      <c r="J165" s="34">
        <v>3.4682080924855399</v>
      </c>
      <c r="K165" s="34">
        <v>13.872832369942101</v>
      </c>
      <c r="L165" s="34">
        <v>25.433526011560598</v>
      </c>
      <c r="M165" s="34">
        <v>28.901734104046199</v>
      </c>
      <c r="N165" s="34">
        <v>22.543352601155998</v>
      </c>
      <c r="O165" s="34">
        <v>5.7803468208092399</v>
      </c>
    </row>
    <row r="166" spans="1:15" x14ac:dyDescent="0.25">
      <c r="A166" s="35" t="s">
        <v>323</v>
      </c>
      <c r="B166" s="34">
        <v>55365</v>
      </c>
      <c r="C166" s="34">
        <v>2340</v>
      </c>
      <c r="D166" s="34">
        <v>9065</v>
      </c>
      <c r="E166" s="34">
        <v>15368</v>
      </c>
      <c r="F166" s="34">
        <v>17333</v>
      </c>
      <c r="G166" s="34">
        <v>9191</v>
      </c>
      <c r="H166" s="34">
        <v>2068</v>
      </c>
      <c r="I166" s="34" t="s">
        <v>496</v>
      </c>
      <c r="J166" s="34">
        <v>4.2264968843131898</v>
      </c>
      <c r="K166" s="34">
        <v>16.3731599385893</v>
      </c>
      <c r="L166" s="34">
        <v>27.757608597489298</v>
      </c>
      <c r="M166" s="34">
        <v>31.306782263162599</v>
      </c>
      <c r="N166" s="34">
        <v>16.6007405400523</v>
      </c>
      <c r="O166" s="34">
        <v>3.7352117763930202</v>
      </c>
    </row>
    <row r="167" spans="1:15" x14ac:dyDescent="0.25">
      <c r="A167" s="35" t="s">
        <v>324</v>
      </c>
      <c r="B167" s="34">
        <v>3464</v>
      </c>
      <c r="C167" s="34">
        <v>182</v>
      </c>
      <c r="D167" s="34">
        <v>663</v>
      </c>
      <c r="E167" s="34">
        <v>1032</v>
      </c>
      <c r="F167" s="34">
        <v>964</v>
      </c>
      <c r="G167" s="34">
        <v>512</v>
      </c>
      <c r="H167" s="34">
        <v>111</v>
      </c>
      <c r="I167" s="34" t="s">
        <v>496</v>
      </c>
      <c r="J167" s="34">
        <v>5.2540415704387904</v>
      </c>
      <c r="K167" s="34">
        <v>19.139722863741301</v>
      </c>
      <c r="L167" s="34">
        <v>29.7921478060046</v>
      </c>
      <c r="M167" s="34">
        <v>27.8290993071593</v>
      </c>
      <c r="N167" s="34">
        <v>14.7806004618937</v>
      </c>
      <c r="O167" s="34">
        <v>3.20438799076212</v>
      </c>
    </row>
    <row r="168" spans="1:15" x14ac:dyDescent="0.25">
      <c r="A168" s="35" t="s">
        <v>325</v>
      </c>
      <c r="B168" s="34">
        <v>1055</v>
      </c>
      <c r="C168" s="34">
        <v>41</v>
      </c>
      <c r="D168" s="34">
        <v>184</v>
      </c>
      <c r="E168" s="34">
        <v>298</v>
      </c>
      <c r="F168" s="34">
        <v>332</v>
      </c>
      <c r="G168" s="34">
        <v>163</v>
      </c>
      <c r="H168" s="34">
        <v>37</v>
      </c>
      <c r="I168" s="34" t="s">
        <v>496</v>
      </c>
      <c r="J168" s="34">
        <v>3.8862559241706101</v>
      </c>
      <c r="K168" s="34">
        <v>17.440758293838801</v>
      </c>
      <c r="L168" s="34">
        <v>28.246445497630301</v>
      </c>
      <c r="M168" s="34">
        <v>31.469194312796201</v>
      </c>
      <c r="N168" s="34">
        <v>15.450236966824599</v>
      </c>
      <c r="O168" s="34">
        <v>3.5071090047393301</v>
      </c>
    </row>
    <row r="169" spans="1:15" x14ac:dyDescent="0.25">
      <c r="A169" s="35" t="s">
        <v>326</v>
      </c>
      <c r="B169" s="34">
        <v>1257</v>
      </c>
      <c r="C169" s="34">
        <v>56</v>
      </c>
      <c r="D169" s="34">
        <v>250</v>
      </c>
      <c r="E169" s="34">
        <v>431</v>
      </c>
      <c r="F169" s="34">
        <v>338</v>
      </c>
      <c r="G169" s="34">
        <v>147</v>
      </c>
      <c r="H169" s="34">
        <v>35</v>
      </c>
      <c r="I169" s="34" t="s">
        <v>496</v>
      </c>
      <c r="J169" s="34">
        <v>4.4550517104216301</v>
      </c>
      <c r="K169" s="34">
        <v>19.8886237072394</v>
      </c>
      <c r="L169" s="34">
        <v>34.287987271280798</v>
      </c>
      <c r="M169" s="34">
        <v>26.8894192521877</v>
      </c>
      <c r="N169" s="34">
        <v>11.694510739856799</v>
      </c>
      <c r="O169" s="34">
        <v>2.7844073190135199</v>
      </c>
    </row>
    <row r="170" spans="1:15" x14ac:dyDescent="0.25">
      <c r="A170" s="35" t="s">
        <v>327</v>
      </c>
      <c r="B170" s="34">
        <v>3353</v>
      </c>
      <c r="C170" s="34">
        <v>192</v>
      </c>
      <c r="D170" s="34">
        <v>643</v>
      </c>
      <c r="E170" s="34">
        <v>983</v>
      </c>
      <c r="F170" s="34">
        <v>958</v>
      </c>
      <c r="G170" s="34">
        <v>476</v>
      </c>
      <c r="H170" s="34">
        <v>101</v>
      </c>
      <c r="I170" s="34" t="s">
        <v>496</v>
      </c>
      <c r="J170" s="34">
        <v>5.72621532955562</v>
      </c>
      <c r="K170" s="34">
        <v>19.1768565463763</v>
      </c>
      <c r="L170" s="34">
        <v>29.3170295257977</v>
      </c>
      <c r="M170" s="34">
        <v>28.571428571428498</v>
      </c>
      <c r="N170" s="34">
        <v>14.196242171189899</v>
      </c>
      <c r="O170" s="34">
        <v>3.0122278556516502</v>
      </c>
    </row>
    <row r="171" spans="1:15" x14ac:dyDescent="0.25">
      <c r="A171" s="35" t="s">
        <v>328</v>
      </c>
      <c r="B171" s="34">
        <v>3121</v>
      </c>
      <c r="C171" s="34">
        <v>131</v>
      </c>
      <c r="D171" s="34">
        <v>550</v>
      </c>
      <c r="E171" s="34">
        <v>855</v>
      </c>
      <c r="F171" s="34">
        <v>919</v>
      </c>
      <c r="G171" s="34">
        <v>555</v>
      </c>
      <c r="H171" s="34">
        <v>111</v>
      </c>
      <c r="I171" s="34" t="s">
        <v>496</v>
      </c>
      <c r="J171" s="34">
        <v>4.1973726369753201</v>
      </c>
      <c r="K171" s="34">
        <v>17.622556872797102</v>
      </c>
      <c r="L171" s="34">
        <v>27.3950656840756</v>
      </c>
      <c r="M171" s="34">
        <v>29.445690483819199</v>
      </c>
      <c r="N171" s="34">
        <v>17.782761935277101</v>
      </c>
      <c r="O171" s="34">
        <v>3.5565523870554299</v>
      </c>
    </row>
    <row r="172" spans="1:15" x14ac:dyDescent="0.25">
      <c r="A172" s="35" t="s">
        <v>329</v>
      </c>
      <c r="B172" s="34">
        <v>6469</v>
      </c>
      <c r="C172" s="34">
        <v>190</v>
      </c>
      <c r="D172" s="34">
        <v>903</v>
      </c>
      <c r="E172" s="34">
        <v>1874</v>
      </c>
      <c r="F172" s="34">
        <v>2160</v>
      </c>
      <c r="G172" s="34">
        <v>1097</v>
      </c>
      <c r="H172" s="34">
        <v>245</v>
      </c>
      <c r="I172" s="34" t="s">
        <v>496</v>
      </c>
      <c r="J172" s="34">
        <v>2.9370845571185602</v>
      </c>
      <c r="K172" s="34">
        <v>13.958880816200301</v>
      </c>
      <c r="L172" s="34">
        <v>28.968928737053599</v>
      </c>
      <c r="M172" s="34">
        <v>33.390013912505701</v>
      </c>
      <c r="N172" s="34">
        <v>16.957798732416101</v>
      </c>
      <c r="O172" s="34">
        <v>3.7872932447055101</v>
      </c>
    </row>
    <row r="173" spans="1:15" x14ac:dyDescent="0.25">
      <c r="A173" s="35" t="s">
        <v>330</v>
      </c>
      <c r="B173" s="34">
        <v>15051</v>
      </c>
      <c r="C173" s="34">
        <v>535</v>
      </c>
      <c r="D173" s="34">
        <v>2192</v>
      </c>
      <c r="E173" s="34">
        <v>4048</v>
      </c>
      <c r="F173" s="34">
        <v>4889</v>
      </c>
      <c r="G173" s="34">
        <v>2731</v>
      </c>
      <c r="H173" s="34">
        <v>656</v>
      </c>
      <c r="I173" s="34" t="s">
        <v>496</v>
      </c>
      <c r="J173" s="34">
        <v>3.5545810909574098</v>
      </c>
      <c r="K173" s="34">
        <v>14.563816357717</v>
      </c>
      <c r="L173" s="34">
        <v>26.895222908776802</v>
      </c>
      <c r="M173" s="34">
        <v>32.482891502225698</v>
      </c>
      <c r="N173" s="34">
        <v>18.144973755896601</v>
      </c>
      <c r="O173" s="34">
        <v>4.3585143844262797</v>
      </c>
    </row>
    <row r="174" spans="1:15" x14ac:dyDescent="0.25">
      <c r="A174" s="35" t="s">
        <v>331</v>
      </c>
      <c r="B174" s="34">
        <v>2226</v>
      </c>
      <c r="C174" s="34">
        <v>75</v>
      </c>
      <c r="D174" s="34">
        <v>425</v>
      </c>
      <c r="E174" s="34">
        <v>649</v>
      </c>
      <c r="F174" s="34">
        <v>627</v>
      </c>
      <c r="G174" s="34">
        <v>354</v>
      </c>
      <c r="H174" s="34">
        <v>96</v>
      </c>
      <c r="I174" s="34" t="s">
        <v>496</v>
      </c>
      <c r="J174" s="34">
        <v>3.3692722371967601</v>
      </c>
      <c r="K174" s="34">
        <v>19.0925426774483</v>
      </c>
      <c r="L174" s="34">
        <v>29.155435759209301</v>
      </c>
      <c r="M174" s="34">
        <v>28.167115902964898</v>
      </c>
      <c r="N174" s="34">
        <v>15.902964959568701</v>
      </c>
      <c r="O174" s="34">
        <v>4.3126684636118604</v>
      </c>
    </row>
    <row r="175" spans="1:15" x14ac:dyDescent="0.25">
      <c r="A175" s="35" t="s">
        <v>332</v>
      </c>
      <c r="B175" s="34">
        <v>4493</v>
      </c>
      <c r="C175" s="34">
        <v>205</v>
      </c>
      <c r="D175" s="34">
        <v>790</v>
      </c>
      <c r="E175" s="34">
        <v>1292</v>
      </c>
      <c r="F175" s="34">
        <v>1376</v>
      </c>
      <c r="G175" s="34">
        <v>696</v>
      </c>
      <c r="H175" s="34">
        <v>134</v>
      </c>
      <c r="I175" s="34" t="s">
        <v>496</v>
      </c>
      <c r="J175" s="34">
        <v>4.5626530158023497</v>
      </c>
      <c r="K175" s="34">
        <v>17.582906743823699</v>
      </c>
      <c r="L175" s="34">
        <v>28.7558424215446</v>
      </c>
      <c r="M175" s="34">
        <v>30.625417315824599</v>
      </c>
      <c r="N175" s="34">
        <v>15.4907634097484</v>
      </c>
      <c r="O175" s="34">
        <v>2.9824170932561702</v>
      </c>
    </row>
    <row r="176" spans="1:15" x14ac:dyDescent="0.25">
      <c r="A176" s="35" t="s">
        <v>333</v>
      </c>
      <c r="B176" s="34">
        <v>9411</v>
      </c>
      <c r="C176" s="34">
        <v>299</v>
      </c>
      <c r="D176" s="34">
        <v>1178</v>
      </c>
      <c r="E176" s="34">
        <v>2368</v>
      </c>
      <c r="F176" s="34">
        <v>3209</v>
      </c>
      <c r="G176" s="34">
        <v>1965</v>
      </c>
      <c r="H176" s="34">
        <v>392</v>
      </c>
      <c r="I176" s="34" t="s">
        <v>496</v>
      </c>
      <c r="J176" s="34">
        <v>3.17713314206779</v>
      </c>
      <c r="K176" s="34">
        <v>12.517267027946</v>
      </c>
      <c r="L176" s="34">
        <v>25.162044416108799</v>
      </c>
      <c r="M176" s="34">
        <v>34.098395494633898</v>
      </c>
      <c r="N176" s="34">
        <v>20.879821485495601</v>
      </c>
      <c r="O176" s="34">
        <v>4.1653384337477402</v>
      </c>
    </row>
    <row r="177" spans="1:15" x14ac:dyDescent="0.25">
      <c r="A177" s="35" t="s">
        <v>334</v>
      </c>
      <c r="B177" s="34">
        <v>124</v>
      </c>
      <c r="C177" s="34">
        <v>2</v>
      </c>
      <c r="D177" s="34">
        <v>22</v>
      </c>
      <c r="E177" s="34">
        <v>42</v>
      </c>
      <c r="F177" s="34">
        <v>34</v>
      </c>
      <c r="G177" s="34">
        <v>20</v>
      </c>
      <c r="H177" s="34">
        <v>4</v>
      </c>
      <c r="I177" s="34" t="s">
        <v>496</v>
      </c>
      <c r="J177" s="34">
        <v>1.61290322580645</v>
      </c>
      <c r="K177" s="34">
        <v>17.7419354838709</v>
      </c>
      <c r="L177" s="34">
        <v>33.870967741935402</v>
      </c>
      <c r="M177" s="34">
        <v>27.419354838709602</v>
      </c>
      <c r="N177" s="34">
        <v>16.129032258064498</v>
      </c>
      <c r="O177" s="34">
        <v>3.2258064516128999</v>
      </c>
    </row>
    <row r="178" spans="1:15" x14ac:dyDescent="0.25">
      <c r="A178" s="35" t="s">
        <v>335</v>
      </c>
      <c r="B178" s="34">
        <v>125</v>
      </c>
      <c r="C178" s="34">
        <v>6</v>
      </c>
      <c r="D178" s="34">
        <v>19</v>
      </c>
      <c r="E178" s="34">
        <v>36</v>
      </c>
      <c r="F178" s="34">
        <v>42</v>
      </c>
      <c r="G178" s="34">
        <v>21</v>
      </c>
      <c r="H178" s="34">
        <v>1</v>
      </c>
      <c r="I178" s="34" t="s">
        <v>496</v>
      </c>
      <c r="J178" s="34">
        <v>4.8</v>
      </c>
      <c r="K178" s="34">
        <v>15.2</v>
      </c>
      <c r="L178" s="34">
        <v>28.799999999999901</v>
      </c>
      <c r="M178" s="34">
        <v>33.6</v>
      </c>
      <c r="N178" s="34">
        <v>16.8</v>
      </c>
      <c r="O178" s="34">
        <v>0.8</v>
      </c>
    </row>
    <row r="179" spans="1:15" x14ac:dyDescent="0.25">
      <c r="A179" s="35" t="s">
        <v>336</v>
      </c>
      <c r="B179" s="34">
        <v>4241</v>
      </c>
      <c r="C179" s="34">
        <v>171</v>
      </c>
      <c r="D179" s="34">
        <v>769</v>
      </c>
      <c r="E179" s="34">
        <v>1157</v>
      </c>
      <c r="F179" s="34">
        <v>1339</v>
      </c>
      <c r="G179" s="34">
        <v>661</v>
      </c>
      <c r="H179" s="34">
        <v>144</v>
      </c>
      <c r="I179" s="34" t="s">
        <v>496</v>
      </c>
      <c r="J179" s="34">
        <v>4.0320679085121398</v>
      </c>
      <c r="K179" s="34">
        <v>18.1325159160575</v>
      </c>
      <c r="L179" s="34">
        <v>27.281301579815999</v>
      </c>
      <c r="M179" s="34">
        <v>31.572742277764601</v>
      </c>
      <c r="N179" s="34">
        <v>15.5859467106814</v>
      </c>
      <c r="O179" s="34">
        <v>3.3954256071681201</v>
      </c>
    </row>
    <row r="180" spans="1:15" x14ac:dyDescent="0.25">
      <c r="A180" s="35" t="s">
        <v>337</v>
      </c>
      <c r="B180" s="34">
        <v>182</v>
      </c>
      <c r="C180" s="34">
        <v>12</v>
      </c>
      <c r="D180" s="34">
        <v>29</v>
      </c>
      <c r="E180" s="34">
        <v>50</v>
      </c>
      <c r="F180" s="34">
        <v>47</v>
      </c>
      <c r="G180" s="34">
        <v>35</v>
      </c>
      <c r="H180" s="34">
        <v>9</v>
      </c>
      <c r="I180" s="34" t="s">
        <v>496</v>
      </c>
      <c r="J180" s="34">
        <v>6.5934065934065904</v>
      </c>
      <c r="K180" s="34">
        <v>15.934065934065901</v>
      </c>
      <c r="L180" s="34">
        <v>27.4725274725274</v>
      </c>
      <c r="M180" s="34">
        <v>25.8241758241758</v>
      </c>
      <c r="N180" s="34">
        <v>19.230769230769202</v>
      </c>
      <c r="O180" s="34">
        <v>4.9450549450549399</v>
      </c>
    </row>
    <row r="181" spans="1:15" x14ac:dyDescent="0.25">
      <c r="A181" s="35" t="s">
        <v>338</v>
      </c>
      <c r="B181" s="34">
        <v>54572</v>
      </c>
      <c r="C181" s="34">
        <v>2097</v>
      </c>
      <c r="D181" s="34">
        <v>8617</v>
      </c>
      <c r="E181" s="34">
        <v>15115</v>
      </c>
      <c r="F181" s="34">
        <v>17234</v>
      </c>
      <c r="G181" s="34">
        <v>9433</v>
      </c>
      <c r="H181" s="34">
        <v>2076</v>
      </c>
      <c r="I181" s="34" t="s">
        <v>496</v>
      </c>
      <c r="J181" s="34">
        <v>3.8426299201055398</v>
      </c>
      <c r="K181" s="34">
        <v>15.790148794253399</v>
      </c>
      <c r="L181" s="34">
        <v>27.697353954408801</v>
      </c>
      <c r="M181" s="34">
        <v>31.580297588506902</v>
      </c>
      <c r="N181" s="34">
        <v>17.285421095067001</v>
      </c>
      <c r="O181" s="34">
        <v>3.8041486476581401</v>
      </c>
    </row>
    <row r="182" spans="1:15" x14ac:dyDescent="0.25">
      <c r="A182" s="35" t="s">
        <v>339</v>
      </c>
      <c r="B182" s="34">
        <v>3327</v>
      </c>
      <c r="C182" s="34">
        <v>153</v>
      </c>
      <c r="D182" s="34">
        <v>668</v>
      </c>
      <c r="E182" s="34">
        <v>970</v>
      </c>
      <c r="F182" s="34">
        <v>942</v>
      </c>
      <c r="G182" s="34">
        <v>482</v>
      </c>
      <c r="H182" s="34">
        <v>112</v>
      </c>
      <c r="I182" s="34" t="s">
        <v>496</v>
      </c>
      <c r="J182" s="34">
        <v>4.5987376014427399</v>
      </c>
      <c r="K182" s="34">
        <v>20.078148482115999</v>
      </c>
      <c r="L182" s="34">
        <v>29.155395250976799</v>
      </c>
      <c r="M182" s="34">
        <v>28.313796212804299</v>
      </c>
      <c r="N182" s="34">
        <v>14.4875262999699</v>
      </c>
      <c r="O182" s="34">
        <v>3.3663961526901098</v>
      </c>
    </row>
    <row r="183" spans="1:15" x14ac:dyDescent="0.25">
      <c r="A183" s="35" t="s">
        <v>340</v>
      </c>
      <c r="B183" s="34">
        <v>988</v>
      </c>
      <c r="C183" s="34">
        <v>41</v>
      </c>
      <c r="D183" s="34">
        <v>150</v>
      </c>
      <c r="E183" s="34">
        <v>271</v>
      </c>
      <c r="F183" s="34">
        <v>321</v>
      </c>
      <c r="G183" s="34">
        <v>158</v>
      </c>
      <c r="H183" s="34">
        <v>47</v>
      </c>
      <c r="I183" s="34" t="s">
        <v>496</v>
      </c>
      <c r="J183" s="34">
        <v>4.1497975708502004</v>
      </c>
      <c r="K183" s="34">
        <v>15.1821862348178</v>
      </c>
      <c r="L183" s="34">
        <v>27.429149797570801</v>
      </c>
      <c r="M183" s="34">
        <v>32.489878542510098</v>
      </c>
      <c r="N183" s="34">
        <v>15.991902834008</v>
      </c>
      <c r="O183" s="34">
        <v>4.7570850202429096</v>
      </c>
    </row>
    <row r="184" spans="1:15" x14ac:dyDescent="0.25">
      <c r="A184" s="35" t="s">
        <v>341</v>
      </c>
      <c r="B184" s="34">
        <v>1228</v>
      </c>
      <c r="C184" s="34">
        <v>64</v>
      </c>
      <c r="D184" s="34">
        <v>254</v>
      </c>
      <c r="E184" s="34">
        <v>376</v>
      </c>
      <c r="F184" s="34">
        <v>324</v>
      </c>
      <c r="G184" s="34">
        <v>169</v>
      </c>
      <c r="H184" s="34">
        <v>41</v>
      </c>
      <c r="I184" s="34" t="s">
        <v>496</v>
      </c>
      <c r="J184" s="34">
        <v>5.2117263843648196</v>
      </c>
      <c r="K184" s="34">
        <v>20.684039087947799</v>
      </c>
      <c r="L184" s="34">
        <v>30.618892508143301</v>
      </c>
      <c r="M184" s="34">
        <v>26.384364820846901</v>
      </c>
      <c r="N184" s="34">
        <v>13.762214983713299</v>
      </c>
      <c r="O184" s="34">
        <v>3.33876221498371</v>
      </c>
    </row>
    <row r="185" spans="1:15" x14ac:dyDescent="0.25">
      <c r="A185" s="35" t="s">
        <v>342</v>
      </c>
      <c r="B185" s="34">
        <v>3355</v>
      </c>
      <c r="C185" s="34">
        <v>187</v>
      </c>
      <c r="D185" s="34">
        <v>625</v>
      </c>
      <c r="E185" s="34">
        <v>1032</v>
      </c>
      <c r="F185" s="34">
        <v>886</v>
      </c>
      <c r="G185" s="34">
        <v>517</v>
      </c>
      <c r="H185" s="34">
        <v>108</v>
      </c>
      <c r="I185" s="34" t="s">
        <v>496</v>
      </c>
      <c r="J185" s="34">
        <v>5.5737704918032698</v>
      </c>
      <c r="K185" s="34">
        <v>18.628912071535002</v>
      </c>
      <c r="L185" s="34">
        <v>30.760059612518599</v>
      </c>
      <c r="M185" s="34">
        <v>26.408345752608</v>
      </c>
      <c r="N185" s="34">
        <v>15.4098360655737</v>
      </c>
      <c r="O185" s="34">
        <v>3.21907600596125</v>
      </c>
    </row>
    <row r="186" spans="1:15" x14ac:dyDescent="0.25">
      <c r="A186" s="35" t="s">
        <v>343</v>
      </c>
      <c r="B186" s="34">
        <v>3100</v>
      </c>
      <c r="C186" s="34">
        <v>114</v>
      </c>
      <c r="D186" s="34">
        <v>520</v>
      </c>
      <c r="E186" s="34">
        <v>831</v>
      </c>
      <c r="F186" s="34">
        <v>977</v>
      </c>
      <c r="G186" s="34">
        <v>528</v>
      </c>
      <c r="H186" s="34">
        <v>130</v>
      </c>
      <c r="I186" s="34" t="s">
        <v>496</v>
      </c>
      <c r="J186" s="34">
        <v>3.6774193548387002</v>
      </c>
      <c r="K186" s="34">
        <v>16.7741935483871</v>
      </c>
      <c r="L186" s="34">
        <v>26.806451612903199</v>
      </c>
      <c r="M186" s="34">
        <v>31.516129032258</v>
      </c>
      <c r="N186" s="34">
        <v>17.0322580645161</v>
      </c>
      <c r="O186" s="34">
        <v>4.1935483870967696</v>
      </c>
    </row>
    <row r="187" spans="1:15" x14ac:dyDescent="0.25">
      <c r="A187" s="35" t="s">
        <v>344</v>
      </c>
      <c r="B187" s="34">
        <v>6296</v>
      </c>
      <c r="C187" s="34">
        <v>156</v>
      </c>
      <c r="D187" s="34">
        <v>896</v>
      </c>
      <c r="E187" s="34">
        <v>1778</v>
      </c>
      <c r="F187" s="34">
        <v>2172</v>
      </c>
      <c r="G187" s="34">
        <v>1073</v>
      </c>
      <c r="H187" s="34">
        <v>221</v>
      </c>
      <c r="I187" s="34" t="s">
        <v>496</v>
      </c>
      <c r="J187" s="34">
        <v>2.4777636594663202</v>
      </c>
      <c r="K187" s="34">
        <v>14.231257941550099</v>
      </c>
      <c r="L187" s="34">
        <v>28.240152477763601</v>
      </c>
      <c r="M187" s="34">
        <v>34.498094027954203</v>
      </c>
      <c r="N187" s="34">
        <v>17.0425667090216</v>
      </c>
      <c r="O187" s="34">
        <v>3.5101651842439598</v>
      </c>
    </row>
    <row r="188" spans="1:15" x14ac:dyDescent="0.25">
      <c r="A188" s="35" t="s">
        <v>345</v>
      </c>
      <c r="B188" s="34">
        <v>14842</v>
      </c>
      <c r="C188" s="34">
        <v>479</v>
      </c>
      <c r="D188" s="34">
        <v>2062</v>
      </c>
      <c r="E188" s="34">
        <v>3964</v>
      </c>
      <c r="F188" s="34">
        <v>4939</v>
      </c>
      <c r="G188" s="34">
        <v>2769</v>
      </c>
      <c r="H188" s="34">
        <v>629</v>
      </c>
      <c r="I188" s="34" t="s">
        <v>496</v>
      </c>
      <c r="J188" s="34">
        <v>3.2273278533890299</v>
      </c>
      <c r="K188" s="34">
        <v>13.893006333378199</v>
      </c>
      <c r="L188" s="34">
        <v>26.7079908368144</v>
      </c>
      <c r="M188" s="34">
        <v>33.277186363023802</v>
      </c>
      <c r="N188" s="34">
        <v>18.656515294434701</v>
      </c>
      <c r="O188" s="34">
        <v>4.2379733189596998</v>
      </c>
    </row>
    <row r="189" spans="1:15" x14ac:dyDescent="0.25">
      <c r="A189" s="35" t="s">
        <v>346</v>
      </c>
      <c r="B189" s="34">
        <v>2167</v>
      </c>
      <c r="C189" s="34">
        <v>84</v>
      </c>
      <c r="D189" s="34">
        <v>337</v>
      </c>
      <c r="E189" s="34">
        <v>622</v>
      </c>
      <c r="F189" s="34">
        <v>662</v>
      </c>
      <c r="G189" s="34">
        <v>367</v>
      </c>
      <c r="H189" s="34">
        <v>95</v>
      </c>
      <c r="I189" s="34" t="s">
        <v>496</v>
      </c>
      <c r="J189" s="34">
        <v>3.8763267189663102</v>
      </c>
      <c r="K189" s="34">
        <v>15.551453622519601</v>
      </c>
      <c r="L189" s="34">
        <v>28.703276419012401</v>
      </c>
      <c r="M189" s="34">
        <v>30.549146285186801</v>
      </c>
      <c r="N189" s="34">
        <v>16.9358560221504</v>
      </c>
      <c r="O189" s="34">
        <v>4.3839409321642799</v>
      </c>
    </row>
    <row r="190" spans="1:15" x14ac:dyDescent="0.25">
      <c r="A190" s="35" t="s">
        <v>347</v>
      </c>
      <c r="B190" s="34">
        <v>4487</v>
      </c>
      <c r="C190" s="34">
        <v>209</v>
      </c>
      <c r="D190" s="34">
        <v>740</v>
      </c>
      <c r="E190" s="34">
        <v>1277</v>
      </c>
      <c r="F190" s="34">
        <v>1418</v>
      </c>
      <c r="G190" s="34">
        <v>696</v>
      </c>
      <c r="H190" s="34">
        <v>147</v>
      </c>
      <c r="I190" s="34" t="s">
        <v>496</v>
      </c>
      <c r="J190" s="34">
        <v>4.6579006017383504</v>
      </c>
      <c r="K190" s="34">
        <v>16.492088254958698</v>
      </c>
      <c r="L190" s="34">
        <v>28.459995542678801</v>
      </c>
      <c r="M190" s="34">
        <v>31.6024069534209</v>
      </c>
      <c r="N190" s="34">
        <v>15.5114776019612</v>
      </c>
      <c r="O190" s="34">
        <v>3.2761310452418</v>
      </c>
    </row>
    <row r="191" spans="1:15" x14ac:dyDescent="0.25">
      <c r="A191" s="35" t="s">
        <v>348</v>
      </c>
      <c r="B191" s="34">
        <v>9274</v>
      </c>
      <c r="C191" s="34">
        <v>258</v>
      </c>
      <c r="D191" s="34">
        <v>1145</v>
      </c>
      <c r="E191" s="34">
        <v>2332</v>
      </c>
      <c r="F191" s="34">
        <v>3117</v>
      </c>
      <c r="G191" s="34">
        <v>1958</v>
      </c>
      <c r="H191" s="34">
        <v>464</v>
      </c>
      <c r="I191" s="34" t="s">
        <v>496</v>
      </c>
      <c r="J191" s="34">
        <v>2.7819711020055999</v>
      </c>
      <c r="K191" s="34">
        <v>12.346344619365899</v>
      </c>
      <c r="L191" s="34">
        <v>25.145568255337501</v>
      </c>
      <c r="M191" s="34">
        <v>33.610092732369999</v>
      </c>
      <c r="N191" s="34">
        <v>21.112788440802198</v>
      </c>
      <c r="O191" s="34">
        <v>5.0032348501186101</v>
      </c>
    </row>
    <row r="192" spans="1:15" x14ac:dyDescent="0.25">
      <c r="A192" s="35" t="s">
        <v>349</v>
      </c>
      <c r="B192" s="34">
        <v>111</v>
      </c>
      <c r="C192" s="34">
        <v>2</v>
      </c>
      <c r="D192" s="34">
        <v>19</v>
      </c>
      <c r="E192" s="34">
        <v>36</v>
      </c>
      <c r="F192" s="34">
        <v>33</v>
      </c>
      <c r="G192" s="34">
        <v>17</v>
      </c>
      <c r="H192" s="34">
        <v>4</v>
      </c>
      <c r="I192" s="34" t="s">
        <v>496</v>
      </c>
      <c r="J192" s="34">
        <v>1.8018018018018001</v>
      </c>
      <c r="K192" s="34">
        <v>17.1171171171171</v>
      </c>
      <c r="L192" s="34">
        <v>32.4324324324324</v>
      </c>
      <c r="M192" s="34">
        <v>29.729729729729701</v>
      </c>
      <c r="N192" s="34">
        <v>15.315315315315299</v>
      </c>
      <c r="O192" s="34">
        <v>3.6036036036036001</v>
      </c>
    </row>
    <row r="193" spans="1:15" x14ac:dyDescent="0.25">
      <c r="A193" s="35" t="s">
        <v>350</v>
      </c>
      <c r="B193" s="34">
        <v>138</v>
      </c>
      <c r="C193" s="34">
        <v>4</v>
      </c>
      <c r="D193" s="34">
        <v>13</v>
      </c>
      <c r="E193" s="34">
        <v>62</v>
      </c>
      <c r="F193" s="34">
        <v>37</v>
      </c>
      <c r="G193" s="34">
        <v>17</v>
      </c>
      <c r="H193" s="34">
        <v>5</v>
      </c>
      <c r="I193" s="34" t="s">
        <v>496</v>
      </c>
      <c r="J193" s="34">
        <v>2.8985507246376798</v>
      </c>
      <c r="K193" s="34">
        <v>9.4202898550724594</v>
      </c>
      <c r="L193" s="34">
        <v>44.927536231883998</v>
      </c>
      <c r="M193" s="34">
        <v>26.811594202898501</v>
      </c>
      <c r="N193" s="34">
        <v>12.3188405797101</v>
      </c>
      <c r="O193" s="34">
        <v>3.6231884057971002</v>
      </c>
    </row>
    <row r="194" spans="1:15" x14ac:dyDescent="0.25">
      <c r="A194" s="35" t="s">
        <v>351</v>
      </c>
      <c r="B194" s="34">
        <v>4141</v>
      </c>
      <c r="C194" s="34">
        <v>170</v>
      </c>
      <c r="D194" s="34">
        <v>700</v>
      </c>
      <c r="E194" s="34">
        <v>1209</v>
      </c>
      <c r="F194" s="34">
        <v>1317</v>
      </c>
      <c r="G194" s="34">
        <v>616</v>
      </c>
      <c r="H194" s="34">
        <v>129</v>
      </c>
      <c r="I194" s="34" t="s">
        <v>496</v>
      </c>
      <c r="J194" s="34">
        <v>4.1052885776382499</v>
      </c>
      <c r="K194" s="34">
        <v>16.9041294373339</v>
      </c>
      <c r="L194" s="34">
        <v>29.195846413909599</v>
      </c>
      <c r="M194" s="34">
        <v>31.803912098526901</v>
      </c>
      <c r="N194" s="34">
        <v>14.8756339048538</v>
      </c>
      <c r="O194" s="34">
        <v>3.1151895677372599</v>
      </c>
    </row>
    <row r="195" spans="1:15" x14ac:dyDescent="0.25">
      <c r="A195" s="35" t="s">
        <v>352</v>
      </c>
      <c r="B195" s="34">
        <v>186</v>
      </c>
      <c r="C195" s="34">
        <v>9</v>
      </c>
      <c r="D195" s="34">
        <v>21</v>
      </c>
      <c r="E195" s="34">
        <v>53</v>
      </c>
      <c r="F195" s="34">
        <v>57</v>
      </c>
      <c r="G195" s="34">
        <v>39</v>
      </c>
      <c r="H195" s="34">
        <v>7</v>
      </c>
      <c r="I195" s="34" t="s">
        <v>496</v>
      </c>
      <c r="J195" s="34">
        <v>4.8387096774193497</v>
      </c>
      <c r="K195" s="34">
        <v>11.2903225806451</v>
      </c>
      <c r="L195" s="34">
        <v>28.494623655913902</v>
      </c>
      <c r="M195" s="34">
        <v>30.645161290322498</v>
      </c>
      <c r="N195" s="34">
        <v>20.967741935483801</v>
      </c>
      <c r="O195" s="34">
        <v>3.76344086021505</v>
      </c>
    </row>
    <row r="196" spans="1:15" x14ac:dyDescent="0.25">
      <c r="A196" s="35" t="s">
        <v>353</v>
      </c>
      <c r="B196" s="34">
        <v>53644</v>
      </c>
      <c r="C196" s="34">
        <v>1930</v>
      </c>
      <c r="D196" s="34">
        <v>8150</v>
      </c>
      <c r="E196" s="34">
        <v>14813</v>
      </c>
      <c r="F196" s="34">
        <v>17203</v>
      </c>
      <c r="G196" s="34">
        <v>9408</v>
      </c>
      <c r="H196" s="34">
        <v>2140</v>
      </c>
      <c r="I196" s="34" t="s">
        <v>496</v>
      </c>
      <c r="J196" s="34">
        <v>3.5977928566102402</v>
      </c>
      <c r="K196" s="34">
        <v>15.1927522183282</v>
      </c>
      <c r="L196" s="34">
        <v>27.6135262098277</v>
      </c>
      <c r="M196" s="34">
        <v>32.068824099619697</v>
      </c>
      <c r="N196" s="34">
        <v>17.537842069942499</v>
      </c>
      <c r="O196" s="34">
        <v>3.9892625456714601</v>
      </c>
    </row>
    <row r="197" spans="1:15" x14ac:dyDescent="0.25">
      <c r="A197" s="35" t="s">
        <v>354</v>
      </c>
      <c r="B197" s="34">
        <v>3231</v>
      </c>
      <c r="C197" s="34">
        <v>146</v>
      </c>
      <c r="D197" s="34">
        <v>586</v>
      </c>
      <c r="E197" s="34">
        <v>1008</v>
      </c>
      <c r="F197" s="34">
        <v>943</v>
      </c>
      <c r="G197" s="34">
        <v>458</v>
      </c>
      <c r="H197" s="34">
        <v>90</v>
      </c>
      <c r="I197" s="34" t="s">
        <v>496</v>
      </c>
      <c r="J197" s="34">
        <v>4.5187248529866899</v>
      </c>
      <c r="K197" s="34">
        <v>18.136799752398598</v>
      </c>
      <c r="L197" s="34">
        <v>31.197771587743699</v>
      </c>
      <c r="M197" s="34">
        <v>29.186010523057799</v>
      </c>
      <c r="N197" s="34">
        <v>14.175177963478699</v>
      </c>
      <c r="O197" s="34">
        <v>2.7855153203342602</v>
      </c>
    </row>
    <row r="198" spans="1:15" x14ac:dyDescent="0.25">
      <c r="A198" s="35" t="s">
        <v>355</v>
      </c>
      <c r="B198" s="34">
        <v>991</v>
      </c>
      <c r="C198" s="34">
        <v>25</v>
      </c>
      <c r="D198" s="34">
        <v>145</v>
      </c>
      <c r="E198" s="34">
        <v>303</v>
      </c>
      <c r="F198" s="34">
        <v>305</v>
      </c>
      <c r="G198" s="34">
        <v>171</v>
      </c>
      <c r="H198" s="34">
        <v>42</v>
      </c>
      <c r="I198" s="34" t="s">
        <v>496</v>
      </c>
      <c r="J198" s="34">
        <v>2.5227043390514599</v>
      </c>
      <c r="K198" s="34">
        <v>14.6316851664984</v>
      </c>
      <c r="L198" s="34">
        <v>30.575176589303702</v>
      </c>
      <c r="M198" s="34">
        <v>30.776992936427799</v>
      </c>
      <c r="N198" s="34">
        <v>17.255297679112001</v>
      </c>
      <c r="O198" s="34">
        <v>4.2381432896064499</v>
      </c>
    </row>
    <row r="199" spans="1:15" x14ac:dyDescent="0.25">
      <c r="A199" s="35" t="s">
        <v>356</v>
      </c>
      <c r="B199" s="34">
        <v>1264</v>
      </c>
      <c r="C199" s="34">
        <v>56</v>
      </c>
      <c r="D199" s="34">
        <v>241</v>
      </c>
      <c r="E199" s="34">
        <v>387</v>
      </c>
      <c r="F199" s="34">
        <v>347</v>
      </c>
      <c r="G199" s="34">
        <v>191</v>
      </c>
      <c r="H199" s="34">
        <v>42</v>
      </c>
      <c r="I199" s="34" t="s">
        <v>496</v>
      </c>
      <c r="J199" s="34">
        <v>4.43037974683544</v>
      </c>
      <c r="K199" s="34">
        <v>19.0664556962025</v>
      </c>
      <c r="L199" s="34">
        <v>30.617088607594901</v>
      </c>
      <c r="M199" s="34">
        <v>27.4525316455696</v>
      </c>
      <c r="N199" s="34">
        <v>15.1107594936708</v>
      </c>
      <c r="O199" s="34">
        <v>3.32278481012658</v>
      </c>
    </row>
    <row r="200" spans="1:15" x14ac:dyDescent="0.25">
      <c r="A200" s="35" t="s">
        <v>357</v>
      </c>
      <c r="B200" s="34">
        <v>3165</v>
      </c>
      <c r="C200" s="34">
        <v>169</v>
      </c>
      <c r="D200" s="34">
        <v>599</v>
      </c>
      <c r="E200" s="34">
        <v>917</v>
      </c>
      <c r="F200" s="34">
        <v>919</v>
      </c>
      <c r="G200" s="34">
        <v>458</v>
      </c>
      <c r="H200" s="34">
        <v>103</v>
      </c>
      <c r="I200" s="34" t="s">
        <v>496</v>
      </c>
      <c r="J200" s="34">
        <v>5.3396524486571799</v>
      </c>
      <c r="K200" s="34">
        <v>18.9257503949447</v>
      </c>
      <c r="L200" s="34">
        <v>28.973143759873601</v>
      </c>
      <c r="M200" s="34">
        <v>29.0363349131121</v>
      </c>
      <c r="N200" s="34">
        <v>14.470774091627099</v>
      </c>
      <c r="O200" s="34">
        <v>3.2543443917851498</v>
      </c>
    </row>
    <row r="201" spans="1:15" x14ac:dyDescent="0.25">
      <c r="A201" s="35" t="s">
        <v>358</v>
      </c>
      <c r="B201" s="34">
        <v>3014</v>
      </c>
      <c r="C201" s="34">
        <v>109</v>
      </c>
      <c r="D201" s="34">
        <v>476</v>
      </c>
      <c r="E201" s="34">
        <v>871</v>
      </c>
      <c r="F201" s="34">
        <v>923</v>
      </c>
      <c r="G201" s="34">
        <v>521</v>
      </c>
      <c r="H201" s="34">
        <v>114</v>
      </c>
      <c r="I201" s="34" t="s">
        <v>496</v>
      </c>
      <c r="J201" s="34">
        <v>3.6164565361645602</v>
      </c>
      <c r="K201" s="34">
        <v>15.7929661579296</v>
      </c>
      <c r="L201" s="34">
        <v>28.898473788984699</v>
      </c>
      <c r="M201" s="34">
        <v>30.623755806237501</v>
      </c>
      <c r="N201" s="34">
        <v>17.2859986728599</v>
      </c>
      <c r="O201" s="34">
        <v>3.7823490378234901</v>
      </c>
    </row>
    <row r="202" spans="1:15" x14ac:dyDescent="0.25">
      <c r="A202" s="35" t="s">
        <v>359</v>
      </c>
      <c r="B202" s="34">
        <v>5956</v>
      </c>
      <c r="C202" s="34">
        <v>142</v>
      </c>
      <c r="D202" s="34">
        <v>796</v>
      </c>
      <c r="E202" s="34">
        <v>1743</v>
      </c>
      <c r="F202" s="34">
        <v>1985</v>
      </c>
      <c r="G202" s="34">
        <v>1065</v>
      </c>
      <c r="H202" s="34">
        <v>225</v>
      </c>
      <c r="I202" s="34" t="s">
        <v>496</v>
      </c>
      <c r="J202" s="34">
        <v>2.38415043653458</v>
      </c>
      <c r="K202" s="34">
        <v>13.364674278038899</v>
      </c>
      <c r="L202" s="34">
        <v>29.264607118871702</v>
      </c>
      <c r="M202" s="34">
        <v>33.327736736064402</v>
      </c>
      <c r="N202" s="34">
        <v>17.881128274009399</v>
      </c>
      <c r="O202" s="34">
        <v>3.7777031564808499</v>
      </c>
    </row>
    <row r="203" spans="1:15" x14ac:dyDescent="0.25">
      <c r="A203" s="35" t="s">
        <v>360</v>
      </c>
      <c r="B203" s="34">
        <v>14614</v>
      </c>
      <c r="C203" s="34">
        <v>418</v>
      </c>
      <c r="D203" s="34">
        <v>1977</v>
      </c>
      <c r="E203" s="34">
        <v>3903</v>
      </c>
      <c r="F203" s="34">
        <v>4799</v>
      </c>
      <c r="G203" s="34">
        <v>2895</v>
      </c>
      <c r="H203" s="34">
        <v>622</v>
      </c>
      <c r="I203" s="34" t="s">
        <v>496</v>
      </c>
      <c r="J203" s="34">
        <v>2.8602709730395501</v>
      </c>
      <c r="K203" s="34">
        <v>13.5281237169837</v>
      </c>
      <c r="L203" s="34">
        <v>26.7072670042425</v>
      </c>
      <c r="M203" s="34">
        <v>32.838374161762601</v>
      </c>
      <c r="N203" s="34">
        <v>19.809771452032201</v>
      </c>
      <c r="O203" s="34">
        <v>4.2561926919392299</v>
      </c>
    </row>
    <row r="204" spans="1:15" x14ac:dyDescent="0.25">
      <c r="A204" s="35" t="s">
        <v>361</v>
      </c>
      <c r="B204" s="34">
        <v>2081</v>
      </c>
      <c r="C204" s="34">
        <v>87</v>
      </c>
      <c r="D204" s="34">
        <v>330</v>
      </c>
      <c r="E204" s="34">
        <v>586</v>
      </c>
      <c r="F204" s="34">
        <v>616</v>
      </c>
      <c r="G204" s="34">
        <v>371</v>
      </c>
      <c r="H204" s="34">
        <v>91</v>
      </c>
      <c r="I204" s="34" t="s">
        <v>496</v>
      </c>
      <c r="J204" s="34">
        <v>4.18068236424795</v>
      </c>
      <c r="K204" s="34">
        <v>15.857760691975001</v>
      </c>
      <c r="L204" s="34">
        <v>28.159538683325302</v>
      </c>
      <c r="M204" s="34">
        <v>29.6011532916866</v>
      </c>
      <c r="N204" s="34">
        <v>17.827967323402198</v>
      </c>
      <c r="O204" s="34">
        <v>4.3728976453627997</v>
      </c>
    </row>
    <row r="205" spans="1:15" x14ac:dyDescent="0.25">
      <c r="A205" s="35" t="s">
        <v>362</v>
      </c>
      <c r="B205" s="34">
        <v>4402</v>
      </c>
      <c r="C205" s="34">
        <v>177</v>
      </c>
      <c r="D205" s="34">
        <v>753</v>
      </c>
      <c r="E205" s="34">
        <v>1292</v>
      </c>
      <c r="F205" s="34">
        <v>1321</v>
      </c>
      <c r="G205" s="34">
        <v>712</v>
      </c>
      <c r="H205" s="34">
        <v>147</v>
      </c>
      <c r="I205" s="34" t="s">
        <v>496</v>
      </c>
      <c r="J205" s="34">
        <v>4.0208995910949499</v>
      </c>
      <c r="K205" s="34">
        <v>17.105860972285299</v>
      </c>
      <c r="L205" s="34">
        <v>29.350295320308899</v>
      </c>
      <c r="M205" s="34">
        <v>30.009086778736901</v>
      </c>
      <c r="N205" s="34">
        <v>16.174466151749201</v>
      </c>
      <c r="O205" s="34">
        <v>3.3393911858246201</v>
      </c>
    </row>
    <row r="206" spans="1:15" x14ac:dyDescent="0.25">
      <c r="A206" s="35" t="s">
        <v>363</v>
      </c>
      <c r="B206" s="34">
        <v>8946</v>
      </c>
      <c r="C206" s="34">
        <v>242</v>
      </c>
      <c r="D206" s="34">
        <v>1056</v>
      </c>
      <c r="E206" s="34">
        <v>2172</v>
      </c>
      <c r="F206" s="34">
        <v>3058</v>
      </c>
      <c r="G206" s="34">
        <v>1972</v>
      </c>
      <c r="H206" s="34">
        <v>446</v>
      </c>
      <c r="I206" s="34" t="s">
        <v>496</v>
      </c>
      <c r="J206" s="34">
        <v>2.7051196065280498</v>
      </c>
      <c r="K206" s="34">
        <v>11.8041582830315</v>
      </c>
      <c r="L206" s="34">
        <v>24.279007377598901</v>
      </c>
      <c r="M206" s="34">
        <v>34.1828750279454</v>
      </c>
      <c r="N206" s="34">
        <v>22.043371339145899</v>
      </c>
      <c r="O206" s="34">
        <v>4.9854683657500498</v>
      </c>
    </row>
    <row r="207" spans="1:15" x14ac:dyDescent="0.25">
      <c r="A207" s="35" t="s">
        <v>364</v>
      </c>
      <c r="B207" s="34">
        <v>115</v>
      </c>
      <c r="C207" s="34">
        <v>1</v>
      </c>
      <c r="D207" s="34">
        <v>8</v>
      </c>
      <c r="E207" s="34">
        <v>30</v>
      </c>
      <c r="F207" s="34">
        <v>51</v>
      </c>
      <c r="G207" s="34">
        <v>22</v>
      </c>
      <c r="H207" s="34">
        <v>3</v>
      </c>
      <c r="I207" s="34" t="s">
        <v>496</v>
      </c>
      <c r="J207" s="34">
        <v>0.86956521739130399</v>
      </c>
      <c r="K207" s="34">
        <v>6.9565217391304301</v>
      </c>
      <c r="L207" s="34">
        <v>26.086956521739101</v>
      </c>
      <c r="M207" s="34">
        <v>44.347826086956502</v>
      </c>
      <c r="N207" s="34">
        <v>19.130434782608599</v>
      </c>
      <c r="O207" s="34">
        <v>2.60869565217391</v>
      </c>
    </row>
    <row r="208" spans="1:15" x14ac:dyDescent="0.25">
      <c r="A208" s="35" t="s">
        <v>365</v>
      </c>
      <c r="B208" s="34">
        <v>113</v>
      </c>
      <c r="C208" s="34" t="s">
        <v>496</v>
      </c>
      <c r="D208" s="34">
        <v>16</v>
      </c>
      <c r="E208" s="34">
        <v>39</v>
      </c>
      <c r="F208" s="34">
        <v>42</v>
      </c>
      <c r="G208" s="34">
        <v>14</v>
      </c>
      <c r="H208" s="34">
        <v>2</v>
      </c>
      <c r="I208" s="34" t="s">
        <v>496</v>
      </c>
      <c r="J208" s="34" t="s">
        <v>496</v>
      </c>
      <c r="K208" s="34">
        <v>14.159292035398201</v>
      </c>
      <c r="L208" s="34">
        <v>34.513274336283096</v>
      </c>
      <c r="M208" s="34">
        <v>37.1681415929203</v>
      </c>
      <c r="N208" s="34">
        <v>12.3893805309734</v>
      </c>
      <c r="O208" s="34">
        <v>1.76991150442477</v>
      </c>
    </row>
    <row r="209" spans="1:15" x14ac:dyDescent="0.25">
      <c r="A209" s="35" t="s">
        <v>366</v>
      </c>
      <c r="B209" s="34">
        <v>3894</v>
      </c>
      <c r="C209" s="34">
        <v>165</v>
      </c>
      <c r="D209" s="34">
        <v>632</v>
      </c>
      <c r="E209" s="34">
        <v>1081</v>
      </c>
      <c r="F209" s="34">
        <v>1240</v>
      </c>
      <c r="G209" s="34">
        <v>657</v>
      </c>
      <c r="H209" s="34">
        <v>119</v>
      </c>
      <c r="I209" s="34" t="s">
        <v>496</v>
      </c>
      <c r="J209" s="34">
        <v>4.2372881355932197</v>
      </c>
      <c r="K209" s="34">
        <v>16.2300975860297</v>
      </c>
      <c r="L209" s="34">
        <v>27.760657421674299</v>
      </c>
      <c r="M209" s="34">
        <v>31.843862352336899</v>
      </c>
      <c r="N209" s="34">
        <v>16.8721109399075</v>
      </c>
      <c r="O209" s="34">
        <v>3.0559835644581401</v>
      </c>
    </row>
    <row r="210" spans="1:15" x14ac:dyDescent="0.25">
      <c r="A210" s="35" t="s">
        <v>367</v>
      </c>
      <c r="B210" s="34">
        <v>150</v>
      </c>
      <c r="C210" s="34">
        <v>1</v>
      </c>
      <c r="D210" s="34">
        <v>14</v>
      </c>
      <c r="E210" s="34">
        <v>40</v>
      </c>
      <c r="F210" s="34">
        <v>54</v>
      </c>
      <c r="G210" s="34">
        <v>35</v>
      </c>
      <c r="H210" s="34">
        <v>6</v>
      </c>
      <c r="I210" s="34" t="s">
        <v>496</v>
      </c>
      <c r="J210" s="34">
        <v>0.66666666666666596</v>
      </c>
      <c r="K210" s="34">
        <v>9.3333333333333304</v>
      </c>
      <c r="L210" s="34">
        <v>26.6666666666666</v>
      </c>
      <c r="M210" s="34">
        <v>36</v>
      </c>
      <c r="N210" s="34">
        <v>23.3333333333333</v>
      </c>
      <c r="O210" s="34">
        <v>4</v>
      </c>
    </row>
    <row r="211" spans="1:15" x14ac:dyDescent="0.25">
      <c r="A211" s="35" t="s">
        <v>368</v>
      </c>
      <c r="B211" s="34">
        <v>51937</v>
      </c>
      <c r="C211" s="34">
        <v>1738</v>
      </c>
      <c r="D211" s="34">
        <v>7629</v>
      </c>
      <c r="E211" s="34">
        <v>14373</v>
      </c>
      <c r="F211" s="34">
        <v>16603</v>
      </c>
      <c r="G211" s="34">
        <v>9542</v>
      </c>
      <c r="H211" s="34">
        <v>2052</v>
      </c>
      <c r="I211" s="34" t="s">
        <v>496</v>
      </c>
      <c r="J211" s="34">
        <v>3.3463619385024099</v>
      </c>
      <c r="K211" s="34">
        <v>14.688950074128201</v>
      </c>
      <c r="L211" s="34">
        <v>27.673912624910901</v>
      </c>
      <c r="M211" s="34">
        <v>31.967576101815599</v>
      </c>
      <c r="N211" s="34">
        <v>18.372258698037999</v>
      </c>
      <c r="O211" s="34">
        <v>3.9509405626046901</v>
      </c>
    </row>
    <row r="212" spans="1:15" x14ac:dyDescent="0.25">
      <c r="A212" s="35" t="s">
        <v>369</v>
      </c>
      <c r="B212" s="34">
        <v>3021</v>
      </c>
      <c r="C212" s="34">
        <v>129</v>
      </c>
      <c r="D212" s="34">
        <v>550</v>
      </c>
      <c r="E212" s="34">
        <v>881</v>
      </c>
      <c r="F212" s="34">
        <v>904</v>
      </c>
      <c r="G212" s="34">
        <v>472</v>
      </c>
      <c r="H212" s="34">
        <v>85</v>
      </c>
      <c r="I212" s="34" t="s">
        <v>496</v>
      </c>
      <c r="J212" s="34">
        <v>4.2701092353525301</v>
      </c>
      <c r="K212" s="34">
        <v>18.2058920887123</v>
      </c>
      <c r="L212" s="34">
        <v>29.1625289639192</v>
      </c>
      <c r="M212" s="34">
        <v>29.923866269447199</v>
      </c>
      <c r="N212" s="34">
        <v>15.6239655743131</v>
      </c>
      <c r="O212" s="34">
        <v>2.8136378682555399</v>
      </c>
    </row>
    <row r="213" spans="1:15" x14ac:dyDescent="0.25">
      <c r="A213" s="35" t="s">
        <v>370</v>
      </c>
      <c r="B213" s="34">
        <v>974</v>
      </c>
      <c r="C213" s="34">
        <v>28</v>
      </c>
      <c r="D213" s="34">
        <v>139</v>
      </c>
      <c r="E213" s="34">
        <v>274</v>
      </c>
      <c r="F213" s="34">
        <v>312</v>
      </c>
      <c r="G213" s="34">
        <v>182</v>
      </c>
      <c r="H213" s="34">
        <v>39</v>
      </c>
      <c r="I213" s="34" t="s">
        <v>496</v>
      </c>
      <c r="J213" s="34">
        <v>2.8747433264887001</v>
      </c>
      <c r="K213" s="34">
        <v>14.271047227925999</v>
      </c>
      <c r="L213" s="34">
        <v>28.1314168377823</v>
      </c>
      <c r="M213" s="34">
        <v>32.032854209445503</v>
      </c>
      <c r="N213" s="34">
        <v>18.685831622176501</v>
      </c>
      <c r="O213" s="34">
        <v>4.0041067761806897</v>
      </c>
    </row>
    <row r="214" spans="1:15" x14ac:dyDescent="0.25">
      <c r="A214" s="35" t="s">
        <v>371</v>
      </c>
      <c r="B214" s="34">
        <v>1140</v>
      </c>
      <c r="C214" s="34">
        <v>38</v>
      </c>
      <c r="D214" s="34">
        <v>226</v>
      </c>
      <c r="E214" s="34">
        <v>359</v>
      </c>
      <c r="F214" s="34">
        <v>338</v>
      </c>
      <c r="G214" s="34">
        <v>136</v>
      </c>
      <c r="H214" s="34">
        <v>43</v>
      </c>
      <c r="I214" s="34" t="s">
        <v>496</v>
      </c>
      <c r="J214" s="34">
        <v>3.3333333333333299</v>
      </c>
      <c r="K214" s="34">
        <v>19.824561403508699</v>
      </c>
      <c r="L214" s="34">
        <v>31.491228070175399</v>
      </c>
      <c r="M214" s="34">
        <v>29.649122807017498</v>
      </c>
      <c r="N214" s="34">
        <v>11.9298245614035</v>
      </c>
      <c r="O214" s="34">
        <v>3.7719298245614001</v>
      </c>
    </row>
    <row r="215" spans="1:15" x14ac:dyDescent="0.25">
      <c r="A215" s="35" t="s">
        <v>372</v>
      </c>
      <c r="B215" s="34">
        <v>3140</v>
      </c>
      <c r="C215" s="34">
        <v>161</v>
      </c>
      <c r="D215" s="34">
        <v>589</v>
      </c>
      <c r="E215" s="34">
        <v>901</v>
      </c>
      <c r="F215" s="34">
        <v>915</v>
      </c>
      <c r="G215" s="34">
        <v>482</v>
      </c>
      <c r="H215" s="34">
        <v>92</v>
      </c>
      <c r="I215" s="34" t="s">
        <v>496</v>
      </c>
      <c r="J215" s="34">
        <v>5.12738853503184</v>
      </c>
      <c r="K215" s="34">
        <v>18.757961783439399</v>
      </c>
      <c r="L215" s="34">
        <v>28.694267515923499</v>
      </c>
      <c r="M215" s="34">
        <v>29.140127388534999</v>
      </c>
      <c r="N215" s="34">
        <v>15.3503184713375</v>
      </c>
      <c r="O215" s="34">
        <v>2.9299363057324799</v>
      </c>
    </row>
    <row r="216" spans="1:15" x14ac:dyDescent="0.25">
      <c r="A216" s="35" t="s">
        <v>373</v>
      </c>
      <c r="B216" s="34">
        <v>2940</v>
      </c>
      <c r="C216" s="34">
        <v>86</v>
      </c>
      <c r="D216" s="34">
        <v>467</v>
      </c>
      <c r="E216" s="34">
        <v>845</v>
      </c>
      <c r="F216" s="34">
        <v>903</v>
      </c>
      <c r="G216" s="34">
        <v>512</v>
      </c>
      <c r="H216" s="34">
        <v>127</v>
      </c>
      <c r="I216" s="34" t="s">
        <v>496</v>
      </c>
      <c r="J216" s="34">
        <v>2.9251700680272101</v>
      </c>
      <c r="K216" s="34">
        <v>15.884353741496501</v>
      </c>
      <c r="L216" s="34">
        <v>28.741496598639401</v>
      </c>
      <c r="M216" s="34">
        <v>30.714285714285701</v>
      </c>
      <c r="N216" s="34">
        <v>17.414965986394499</v>
      </c>
      <c r="O216" s="34">
        <v>4.3197278911564601</v>
      </c>
    </row>
    <row r="217" spans="1:15" x14ac:dyDescent="0.25">
      <c r="A217" s="35" t="s">
        <v>374</v>
      </c>
      <c r="B217" s="34">
        <v>5856</v>
      </c>
      <c r="C217" s="34">
        <v>126</v>
      </c>
      <c r="D217" s="34">
        <v>756</v>
      </c>
      <c r="E217" s="34">
        <v>1645</v>
      </c>
      <c r="F217" s="34">
        <v>1999</v>
      </c>
      <c r="G217" s="34">
        <v>1086</v>
      </c>
      <c r="H217" s="34">
        <v>244</v>
      </c>
      <c r="I217" s="34" t="s">
        <v>496</v>
      </c>
      <c r="J217" s="34">
        <v>2.1516393442622901</v>
      </c>
      <c r="K217" s="34">
        <v>12.9098360655737</v>
      </c>
      <c r="L217" s="34">
        <v>28.0908469945355</v>
      </c>
      <c r="M217" s="34">
        <v>34.135928961748597</v>
      </c>
      <c r="N217" s="34">
        <v>18.5450819672131</v>
      </c>
      <c r="O217" s="34">
        <v>4.1666666666666599</v>
      </c>
    </row>
    <row r="218" spans="1:15" x14ac:dyDescent="0.25">
      <c r="A218" s="35" t="s">
        <v>375</v>
      </c>
      <c r="B218" s="34">
        <v>14312</v>
      </c>
      <c r="C218" s="34">
        <v>412</v>
      </c>
      <c r="D218" s="34">
        <v>1864</v>
      </c>
      <c r="E218" s="34">
        <v>3780</v>
      </c>
      <c r="F218" s="34">
        <v>4801</v>
      </c>
      <c r="G218" s="34">
        <v>2848</v>
      </c>
      <c r="H218" s="34">
        <v>607</v>
      </c>
      <c r="I218" s="34" t="s">
        <v>496</v>
      </c>
      <c r="J218" s="34">
        <v>2.8787031861374999</v>
      </c>
      <c r="K218" s="34">
        <v>13.0240357741755</v>
      </c>
      <c r="L218" s="34">
        <v>26.411403018445998</v>
      </c>
      <c r="M218" s="34">
        <v>33.545276690888699</v>
      </c>
      <c r="N218" s="34">
        <v>19.899385131358301</v>
      </c>
      <c r="O218" s="34">
        <v>4.2411961989938503</v>
      </c>
    </row>
    <row r="219" spans="1:15" x14ac:dyDescent="0.25">
      <c r="A219" s="35" t="s">
        <v>376</v>
      </c>
      <c r="B219" s="34">
        <v>2008</v>
      </c>
      <c r="C219" s="34">
        <v>62</v>
      </c>
      <c r="D219" s="34">
        <v>312</v>
      </c>
      <c r="E219" s="34">
        <v>596</v>
      </c>
      <c r="F219" s="34">
        <v>573</v>
      </c>
      <c r="G219" s="34">
        <v>390</v>
      </c>
      <c r="H219" s="34">
        <v>75</v>
      </c>
      <c r="I219" s="34" t="s">
        <v>496</v>
      </c>
      <c r="J219" s="34">
        <v>3.0876494023904302</v>
      </c>
      <c r="K219" s="34">
        <v>15.537848605577601</v>
      </c>
      <c r="L219" s="34">
        <v>29.6812749003984</v>
      </c>
      <c r="M219" s="34">
        <v>28.5358565737051</v>
      </c>
      <c r="N219" s="34">
        <v>19.422310756972099</v>
      </c>
      <c r="O219" s="34">
        <v>3.7350597609561702</v>
      </c>
    </row>
    <row r="220" spans="1:15" x14ac:dyDescent="0.25">
      <c r="A220" s="35" t="s">
        <v>377</v>
      </c>
      <c r="B220" s="34">
        <v>4285</v>
      </c>
      <c r="C220" s="34">
        <v>177</v>
      </c>
      <c r="D220" s="34">
        <v>666</v>
      </c>
      <c r="E220" s="34">
        <v>1266</v>
      </c>
      <c r="F220" s="34">
        <v>1337</v>
      </c>
      <c r="G220" s="34">
        <v>683</v>
      </c>
      <c r="H220" s="34">
        <v>156</v>
      </c>
      <c r="I220" s="34" t="s">
        <v>496</v>
      </c>
      <c r="J220" s="34">
        <v>4.1306884480746699</v>
      </c>
      <c r="K220" s="34">
        <v>15.542590431738599</v>
      </c>
      <c r="L220" s="34">
        <v>29.544924154025601</v>
      </c>
      <c r="M220" s="34">
        <v>31.201866977829599</v>
      </c>
      <c r="N220" s="34">
        <v>15.9393232205367</v>
      </c>
      <c r="O220" s="34">
        <v>3.6406067677946301</v>
      </c>
    </row>
    <row r="221" spans="1:15" x14ac:dyDescent="0.25">
      <c r="A221" s="35" t="s">
        <v>378</v>
      </c>
      <c r="B221" s="34">
        <v>8742</v>
      </c>
      <c r="C221" s="34">
        <v>223</v>
      </c>
      <c r="D221" s="34">
        <v>935</v>
      </c>
      <c r="E221" s="34">
        <v>2115</v>
      </c>
      <c r="F221" s="34">
        <v>3056</v>
      </c>
      <c r="G221" s="34">
        <v>1969</v>
      </c>
      <c r="H221" s="34">
        <v>444</v>
      </c>
      <c r="I221" s="34" t="s">
        <v>496</v>
      </c>
      <c r="J221" s="34">
        <v>2.5509036833676499</v>
      </c>
      <c r="K221" s="34">
        <v>10.6954930221917</v>
      </c>
      <c r="L221" s="34">
        <v>24.193548387096701</v>
      </c>
      <c r="M221" s="34">
        <v>34.957675589110004</v>
      </c>
      <c r="N221" s="34">
        <v>22.523450011438999</v>
      </c>
      <c r="O221" s="34">
        <v>5.0789293067947803</v>
      </c>
    </row>
    <row r="222" spans="1:15" x14ac:dyDescent="0.25">
      <c r="A222" s="35" t="s">
        <v>379</v>
      </c>
      <c r="B222" s="34">
        <v>132</v>
      </c>
      <c r="C222" s="34" t="s">
        <v>496</v>
      </c>
      <c r="D222" s="34">
        <v>10</v>
      </c>
      <c r="E222" s="34">
        <v>38</v>
      </c>
      <c r="F222" s="34">
        <v>50</v>
      </c>
      <c r="G222" s="34">
        <v>30</v>
      </c>
      <c r="H222" s="34">
        <v>4</v>
      </c>
      <c r="I222" s="34" t="s">
        <v>496</v>
      </c>
      <c r="J222" s="34" t="s">
        <v>496</v>
      </c>
      <c r="K222" s="34">
        <v>7.5757575757575699</v>
      </c>
      <c r="L222" s="34">
        <v>28.7878787878787</v>
      </c>
      <c r="M222" s="34">
        <v>37.878787878787797</v>
      </c>
      <c r="N222" s="34">
        <v>22.727272727272702</v>
      </c>
      <c r="O222" s="34">
        <v>3.0303030303030298</v>
      </c>
    </row>
    <row r="223" spans="1:15" x14ac:dyDescent="0.25">
      <c r="A223" s="35" t="s">
        <v>380</v>
      </c>
      <c r="B223" s="34">
        <v>92</v>
      </c>
      <c r="C223" s="34" t="s">
        <v>496</v>
      </c>
      <c r="D223" s="34">
        <v>13</v>
      </c>
      <c r="E223" s="34">
        <v>37</v>
      </c>
      <c r="F223" s="34">
        <v>18</v>
      </c>
      <c r="G223" s="34">
        <v>22</v>
      </c>
      <c r="H223" s="34">
        <v>2</v>
      </c>
      <c r="I223" s="34" t="s">
        <v>496</v>
      </c>
      <c r="J223" s="34" t="s">
        <v>496</v>
      </c>
      <c r="K223" s="34">
        <v>14.130434782608599</v>
      </c>
      <c r="L223" s="34">
        <v>40.2173913043478</v>
      </c>
      <c r="M223" s="34">
        <v>19.565217391304301</v>
      </c>
      <c r="N223" s="34">
        <v>23.9130434782608</v>
      </c>
      <c r="O223" s="34">
        <v>2.1739130434782599</v>
      </c>
    </row>
    <row r="224" spans="1:15" x14ac:dyDescent="0.25">
      <c r="A224" s="35" t="s">
        <v>381</v>
      </c>
      <c r="B224" s="34">
        <v>3753</v>
      </c>
      <c r="C224" s="34">
        <v>132</v>
      </c>
      <c r="D224" s="34">
        <v>579</v>
      </c>
      <c r="E224" s="34">
        <v>1059</v>
      </c>
      <c r="F224" s="34">
        <v>1156</v>
      </c>
      <c r="G224" s="34">
        <v>676</v>
      </c>
      <c r="H224" s="34">
        <v>151</v>
      </c>
      <c r="I224" s="34" t="s">
        <v>496</v>
      </c>
      <c r="J224" s="34">
        <v>3.5171862509991998</v>
      </c>
      <c r="K224" s="34">
        <v>15.427657873701</v>
      </c>
      <c r="L224" s="34">
        <v>28.217426059152601</v>
      </c>
      <c r="M224" s="34">
        <v>30.8020250466293</v>
      </c>
      <c r="N224" s="34">
        <v>18.012256861177701</v>
      </c>
      <c r="O224" s="34">
        <v>4.0234479083399899</v>
      </c>
    </row>
    <row r="225" spans="1:15" x14ac:dyDescent="0.25">
      <c r="A225" s="35" t="s">
        <v>382</v>
      </c>
      <c r="B225" s="34">
        <v>161</v>
      </c>
      <c r="C225" s="34">
        <v>5</v>
      </c>
      <c r="D225" s="34">
        <v>26</v>
      </c>
      <c r="E225" s="34">
        <v>40</v>
      </c>
      <c r="F225" s="34">
        <v>52</v>
      </c>
      <c r="G225" s="34">
        <v>29</v>
      </c>
      <c r="H225" s="34">
        <v>9</v>
      </c>
      <c r="I225" s="34" t="s">
        <v>496</v>
      </c>
      <c r="J225" s="34">
        <v>3.1055900621118</v>
      </c>
      <c r="K225" s="34">
        <v>16.1490683229813</v>
      </c>
      <c r="L225" s="34">
        <v>24.8447204968944</v>
      </c>
      <c r="M225" s="34">
        <v>32.2981366459627</v>
      </c>
      <c r="N225" s="34">
        <v>18.012422360248401</v>
      </c>
      <c r="O225" s="34">
        <v>5.5900621118012399</v>
      </c>
    </row>
    <row r="226" spans="1:15" x14ac:dyDescent="0.25">
      <c r="A226" s="35" t="s">
        <v>383</v>
      </c>
      <c r="B226" s="34">
        <v>50559</v>
      </c>
      <c r="C226" s="34">
        <v>1579</v>
      </c>
      <c r="D226" s="34">
        <v>7132</v>
      </c>
      <c r="E226" s="34">
        <v>13836</v>
      </c>
      <c r="F226" s="34">
        <v>16417</v>
      </c>
      <c r="G226" s="34">
        <v>9517</v>
      </c>
      <c r="H226" s="34">
        <v>2078</v>
      </c>
      <c r="I226" s="34" t="s">
        <v>496</v>
      </c>
      <c r="J226" s="34">
        <v>3.1230839217547799</v>
      </c>
      <c r="K226" s="34">
        <v>14.1062916592495</v>
      </c>
      <c r="L226" s="34">
        <v>27.366047587966499</v>
      </c>
      <c r="M226" s="34">
        <v>32.470974505033702</v>
      </c>
      <c r="N226" s="34">
        <v>18.823552681026101</v>
      </c>
      <c r="O226" s="34">
        <v>4.1100496449692399</v>
      </c>
    </row>
    <row r="227" spans="1:15" x14ac:dyDescent="0.25">
      <c r="A227" s="35" t="s">
        <v>384</v>
      </c>
      <c r="B227" s="34">
        <v>3112</v>
      </c>
      <c r="C227" s="34">
        <v>133</v>
      </c>
      <c r="D227" s="34">
        <v>531</v>
      </c>
      <c r="E227" s="34">
        <v>943</v>
      </c>
      <c r="F227" s="34">
        <v>956</v>
      </c>
      <c r="G227" s="34">
        <v>446</v>
      </c>
      <c r="H227" s="34">
        <v>103</v>
      </c>
      <c r="I227" s="34" t="s">
        <v>496</v>
      </c>
      <c r="J227" s="34">
        <v>4.2737789203084802</v>
      </c>
      <c r="K227" s="34">
        <v>17.062982005141301</v>
      </c>
      <c r="L227" s="34">
        <v>30.3020565552699</v>
      </c>
      <c r="M227" s="34">
        <v>30.719794344473002</v>
      </c>
      <c r="N227" s="34">
        <v>14.331619537274999</v>
      </c>
      <c r="O227" s="34">
        <v>3.3097686375321298</v>
      </c>
    </row>
    <row r="228" spans="1:15" x14ac:dyDescent="0.25">
      <c r="A228" s="35" t="s">
        <v>385</v>
      </c>
      <c r="B228" s="34">
        <v>890</v>
      </c>
      <c r="C228" s="34">
        <v>27</v>
      </c>
      <c r="D228" s="34">
        <v>106</v>
      </c>
      <c r="E228" s="34">
        <v>248</v>
      </c>
      <c r="F228" s="34">
        <v>313</v>
      </c>
      <c r="G228" s="34">
        <v>155</v>
      </c>
      <c r="H228" s="34">
        <v>41</v>
      </c>
      <c r="I228" s="34" t="s">
        <v>496</v>
      </c>
      <c r="J228" s="34">
        <v>3.0337078651685299</v>
      </c>
      <c r="K228" s="34">
        <v>11.910112359550499</v>
      </c>
      <c r="L228" s="34">
        <v>27.865168539325801</v>
      </c>
      <c r="M228" s="34">
        <v>35.168539325842602</v>
      </c>
      <c r="N228" s="34">
        <v>17.4157303370786</v>
      </c>
      <c r="O228" s="34">
        <v>4.6067415730337</v>
      </c>
    </row>
    <row r="229" spans="1:15" x14ac:dyDescent="0.25">
      <c r="A229" s="35" t="s">
        <v>386</v>
      </c>
      <c r="B229" s="34">
        <v>1118</v>
      </c>
      <c r="C229" s="34">
        <v>34</v>
      </c>
      <c r="D229" s="34">
        <v>202</v>
      </c>
      <c r="E229" s="34">
        <v>358</v>
      </c>
      <c r="F229" s="34">
        <v>335</v>
      </c>
      <c r="G229" s="34">
        <v>164</v>
      </c>
      <c r="H229" s="34">
        <v>25</v>
      </c>
      <c r="I229" s="34" t="s">
        <v>496</v>
      </c>
      <c r="J229" s="34">
        <v>3.0411449016100098</v>
      </c>
      <c r="K229" s="34">
        <v>18.067978533094799</v>
      </c>
      <c r="L229" s="34">
        <v>32.0214669051878</v>
      </c>
      <c r="M229" s="34">
        <v>29.964221824686899</v>
      </c>
      <c r="N229" s="34">
        <v>14.6690518783542</v>
      </c>
      <c r="O229" s="34">
        <v>2.2361359570661898</v>
      </c>
    </row>
    <row r="230" spans="1:15" x14ac:dyDescent="0.25">
      <c r="A230" s="35" t="s">
        <v>387</v>
      </c>
      <c r="B230" s="34">
        <v>2921</v>
      </c>
      <c r="C230" s="34">
        <v>131</v>
      </c>
      <c r="D230" s="34">
        <v>487</v>
      </c>
      <c r="E230" s="34">
        <v>852</v>
      </c>
      <c r="F230" s="34">
        <v>904</v>
      </c>
      <c r="G230" s="34">
        <v>451</v>
      </c>
      <c r="H230" s="34">
        <v>96</v>
      </c>
      <c r="I230" s="34" t="s">
        <v>496</v>
      </c>
      <c r="J230" s="34">
        <v>4.4847654912701103</v>
      </c>
      <c r="K230" s="34">
        <v>16.672372475179699</v>
      </c>
      <c r="L230" s="34">
        <v>29.1680931187949</v>
      </c>
      <c r="M230" s="34">
        <v>30.948305374871602</v>
      </c>
      <c r="N230" s="34">
        <v>15.439917836357401</v>
      </c>
      <c r="O230" s="34">
        <v>3.28654570352619</v>
      </c>
    </row>
    <row r="231" spans="1:15" x14ac:dyDescent="0.25">
      <c r="A231" s="35" t="s">
        <v>388</v>
      </c>
      <c r="B231" s="34">
        <v>2816</v>
      </c>
      <c r="C231" s="34">
        <v>88</v>
      </c>
      <c r="D231" s="34">
        <v>372</v>
      </c>
      <c r="E231" s="34">
        <v>805</v>
      </c>
      <c r="F231" s="34">
        <v>915</v>
      </c>
      <c r="G231" s="34">
        <v>540</v>
      </c>
      <c r="H231" s="34">
        <v>96</v>
      </c>
      <c r="I231" s="34" t="s">
        <v>496</v>
      </c>
      <c r="J231" s="34">
        <v>3.125</v>
      </c>
      <c r="K231" s="34">
        <v>13.210227272727201</v>
      </c>
      <c r="L231" s="34">
        <v>28.586647727272702</v>
      </c>
      <c r="M231" s="34">
        <v>32.492897727272698</v>
      </c>
      <c r="N231" s="34">
        <v>19.176136363636299</v>
      </c>
      <c r="O231" s="34">
        <v>3.4090909090908998</v>
      </c>
    </row>
    <row r="232" spans="1:15" x14ac:dyDescent="0.25">
      <c r="A232" s="35" t="s">
        <v>389</v>
      </c>
      <c r="B232" s="34">
        <v>5428</v>
      </c>
      <c r="C232" s="34">
        <v>121</v>
      </c>
      <c r="D232" s="34">
        <v>600</v>
      </c>
      <c r="E232" s="34">
        <v>1534</v>
      </c>
      <c r="F232" s="34">
        <v>1873</v>
      </c>
      <c r="G232" s="34">
        <v>1064</v>
      </c>
      <c r="H232" s="34">
        <v>236</v>
      </c>
      <c r="I232" s="34" t="s">
        <v>496</v>
      </c>
      <c r="J232" s="34">
        <v>2.2291820191599099</v>
      </c>
      <c r="K232" s="34">
        <v>11.0537951363301</v>
      </c>
      <c r="L232" s="34">
        <v>28.260869565217298</v>
      </c>
      <c r="M232" s="34">
        <v>34.506263817243898</v>
      </c>
      <c r="N232" s="34">
        <v>19.602063375092101</v>
      </c>
      <c r="O232" s="34">
        <v>4.3478260869565197</v>
      </c>
    </row>
    <row r="233" spans="1:15" x14ac:dyDescent="0.25">
      <c r="A233" s="35" t="s">
        <v>390</v>
      </c>
      <c r="B233" s="34">
        <v>13720</v>
      </c>
      <c r="C233" s="34">
        <v>371</v>
      </c>
      <c r="D233" s="34">
        <v>1706</v>
      </c>
      <c r="E233" s="34">
        <v>3600</v>
      </c>
      <c r="F233" s="34">
        <v>4706</v>
      </c>
      <c r="G233" s="34">
        <v>2716</v>
      </c>
      <c r="H233" s="34">
        <v>621</v>
      </c>
      <c r="I233" s="34" t="s">
        <v>496</v>
      </c>
      <c r="J233" s="34">
        <v>2.7040816326530601</v>
      </c>
      <c r="K233" s="34">
        <v>12.4344023323615</v>
      </c>
      <c r="L233" s="34">
        <v>26.239067055393502</v>
      </c>
      <c r="M233" s="34">
        <v>34.300291545189502</v>
      </c>
      <c r="N233" s="34">
        <v>19.7959183673469</v>
      </c>
      <c r="O233" s="34">
        <v>4.52623906705539</v>
      </c>
    </row>
    <row r="234" spans="1:15" x14ac:dyDescent="0.25">
      <c r="A234" s="35" t="s">
        <v>391</v>
      </c>
      <c r="B234" s="34">
        <v>1994</v>
      </c>
      <c r="C234" s="34">
        <v>47</v>
      </c>
      <c r="D234" s="34">
        <v>298</v>
      </c>
      <c r="E234" s="34">
        <v>567</v>
      </c>
      <c r="F234" s="34">
        <v>609</v>
      </c>
      <c r="G234" s="34">
        <v>392</v>
      </c>
      <c r="H234" s="34">
        <v>81</v>
      </c>
      <c r="I234" s="34" t="s">
        <v>496</v>
      </c>
      <c r="J234" s="34">
        <v>2.35707121364092</v>
      </c>
      <c r="K234" s="34">
        <v>14.944834503510499</v>
      </c>
      <c r="L234" s="34">
        <v>28.435305917753201</v>
      </c>
      <c r="M234" s="34">
        <v>30.5416248746238</v>
      </c>
      <c r="N234" s="34">
        <v>19.658976930792299</v>
      </c>
      <c r="O234" s="34">
        <v>4.0621865596790299</v>
      </c>
    </row>
    <row r="235" spans="1:15" x14ac:dyDescent="0.25">
      <c r="A235" s="35" t="s">
        <v>392</v>
      </c>
      <c r="B235" s="34">
        <v>4203</v>
      </c>
      <c r="C235" s="34">
        <v>147</v>
      </c>
      <c r="D235" s="34">
        <v>670</v>
      </c>
      <c r="E235" s="34">
        <v>1229</v>
      </c>
      <c r="F235" s="34">
        <v>1292</v>
      </c>
      <c r="G235" s="34">
        <v>723</v>
      </c>
      <c r="H235" s="34">
        <v>142</v>
      </c>
      <c r="I235" s="34" t="s">
        <v>496</v>
      </c>
      <c r="J235" s="34">
        <v>3.4975017844396801</v>
      </c>
      <c r="K235" s="34">
        <v>15.9409945277182</v>
      </c>
      <c r="L235" s="34">
        <v>29.241018320247399</v>
      </c>
      <c r="M235" s="34">
        <v>30.739947656435799</v>
      </c>
      <c r="N235" s="34">
        <v>17.201998572448201</v>
      </c>
      <c r="O235" s="34">
        <v>3.37853913871044</v>
      </c>
    </row>
    <row r="236" spans="1:15" x14ac:dyDescent="0.25">
      <c r="A236" s="35" t="s">
        <v>393</v>
      </c>
      <c r="B236" s="34">
        <v>8275</v>
      </c>
      <c r="C236" s="34">
        <v>179</v>
      </c>
      <c r="D236" s="34">
        <v>887</v>
      </c>
      <c r="E236" s="34">
        <v>1932</v>
      </c>
      <c r="F236" s="34">
        <v>2961</v>
      </c>
      <c r="G236" s="34">
        <v>1873</v>
      </c>
      <c r="H236" s="34">
        <v>443</v>
      </c>
      <c r="I236" s="34" t="s">
        <v>496</v>
      </c>
      <c r="J236" s="34">
        <v>2.1631419939577001</v>
      </c>
      <c r="K236" s="34">
        <v>10.7190332326283</v>
      </c>
      <c r="L236" s="34">
        <v>23.347432024169098</v>
      </c>
      <c r="M236" s="34">
        <v>35.782477341389701</v>
      </c>
      <c r="N236" s="34">
        <v>22.634441087613201</v>
      </c>
      <c r="O236" s="34">
        <v>5.3534743202416903</v>
      </c>
    </row>
    <row r="237" spans="1:15" x14ac:dyDescent="0.25">
      <c r="A237" s="35" t="s">
        <v>394</v>
      </c>
      <c r="B237" s="34">
        <v>138</v>
      </c>
      <c r="C237" s="34">
        <v>3</v>
      </c>
      <c r="D237" s="34">
        <v>12</v>
      </c>
      <c r="E237" s="34">
        <v>43</v>
      </c>
      <c r="F237" s="34">
        <v>44</v>
      </c>
      <c r="G237" s="34">
        <v>29</v>
      </c>
      <c r="H237" s="34">
        <v>7</v>
      </c>
      <c r="I237" s="34" t="s">
        <v>496</v>
      </c>
      <c r="J237" s="34">
        <v>2.1739130434782599</v>
      </c>
      <c r="K237" s="34">
        <v>8.6956521739130395</v>
      </c>
      <c r="L237" s="34">
        <v>31.159420289854999</v>
      </c>
      <c r="M237" s="34">
        <v>31.8840579710144</v>
      </c>
      <c r="N237" s="34">
        <v>21.014492753623099</v>
      </c>
      <c r="O237" s="34">
        <v>5.0724637681159397</v>
      </c>
    </row>
    <row r="238" spans="1:15" x14ac:dyDescent="0.25">
      <c r="A238" s="35" t="s">
        <v>395</v>
      </c>
      <c r="B238" s="34">
        <v>114</v>
      </c>
      <c r="C238" s="34">
        <v>1</v>
      </c>
      <c r="D238" s="34">
        <v>9</v>
      </c>
      <c r="E238" s="34">
        <v>32</v>
      </c>
      <c r="F238" s="34">
        <v>52</v>
      </c>
      <c r="G238" s="34">
        <v>19</v>
      </c>
      <c r="H238" s="34">
        <v>1</v>
      </c>
      <c r="I238" s="34" t="s">
        <v>496</v>
      </c>
      <c r="J238" s="34">
        <v>0.87719298245613997</v>
      </c>
      <c r="K238" s="34">
        <v>7.8947368421052602</v>
      </c>
      <c r="L238" s="34">
        <v>28.070175438596401</v>
      </c>
      <c r="M238" s="34">
        <v>45.614035087719202</v>
      </c>
      <c r="N238" s="34">
        <v>16.6666666666666</v>
      </c>
      <c r="O238" s="34">
        <v>0.87719298245613997</v>
      </c>
    </row>
    <row r="239" spans="1:15" x14ac:dyDescent="0.25">
      <c r="A239" s="35" t="s">
        <v>396</v>
      </c>
      <c r="B239" s="34">
        <v>3623</v>
      </c>
      <c r="C239" s="34">
        <v>129</v>
      </c>
      <c r="D239" s="34">
        <v>579</v>
      </c>
      <c r="E239" s="34">
        <v>1018</v>
      </c>
      <c r="F239" s="34">
        <v>1156</v>
      </c>
      <c r="G239" s="34">
        <v>614</v>
      </c>
      <c r="H239" s="34">
        <v>127</v>
      </c>
      <c r="I239" s="34" t="s">
        <v>496</v>
      </c>
      <c r="J239" s="34">
        <v>3.5605851504278201</v>
      </c>
      <c r="K239" s="34">
        <v>15.9812310240132</v>
      </c>
      <c r="L239" s="34">
        <v>28.098261109577699</v>
      </c>
      <c r="M239" s="34">
        <v>31.907259177477201</v>
      </c>
      <c r="N239" s="34">
        <v>16.947281258625399</v>
      </c>
      <c r="O239" s="34">
        <v>3.5053822798785501</v>
      </c>
    </row>
    <row r="240" spans="1:15" x14ac:dyDescent="0.25">
      <c r="A240" s="35" t="s">
        <v>397</v>
      </c>
      <c r="B240" s="34">
        <v>162</v>
      </c>
      <c r="C240" s="34">
        <v>5</v>
      </c>
      <c r="D240" s="34">
        <v>20</v>
      </c>
      <c r="E240" s="34">
        <v>60</v>
      </c>
      <c r="F240" s="34">
        <v>51</v>
      </c>
      <c r="G240" s="34">
        <v>21</v>
      </c>
      <c r="H240" s="34">
        <v>5</v>
      </c>
      <c r="I240" s="34" t="s">
        <v>496</v>
      </c>
      <c r="J240" s="34">
        <v>3.0864197530864099</v>
      </c>
      <c r="K240" s="34">
        <v>12.345679012345601</v>
      </c>
      <c r="L240" s="34">
        <v>37.037037037037003</v>
      </c>
      <c r="M240" s="34">
        <v>31.481481481481399</v>
      </c>
      <c r="N240" s="34">
        <v>12.9629629629629</v>
      </c>
      <c r="O240" s="34">
        <v>3.0864197530864099</v>
      </c>
    </row>
    <row r="241" spans="1:15" x14ac:dyDescent="0.25">
      <c r="A241" s="35" t="s">
        <v>398</v>
      </c>
      <c r="B241" s="34">
        <v>48648</v>
      </c>
      <c r="C241" s="34">
        <v>1416</v>
      </c>
      <c r="D241" s="34">
        <v>6488</v>
      </c>
      <c r="E241" s="34">
        <v>13259</v>
      </c>
      <c r="F241" s="34">
        <v>16216</v>
      </c>
      <c r="G241" s="34">
        <v>9240</v>
      </c>
      <c r="H241" s="34">
        <v>2029</v>
      </c>
      <c r="I241" s="34" t="s">
        <v>496</v>
      </c>
      <c r="J241" s="34">
        <v>2.91070547607301</v>
      </c>
      <c r="K241" s="34">
        <v>13.336622266074601</v>
      </c>
      <c r="L241" s="34">
        <v>27.254974510771198</v>
      </c>
      <c r="M241" s="34">
        <v>33.3333333333333</v>
      </c>
      <c r="N241" s="34">
        <v>18.9935865811544</v>
      </c>
      <c r="O241" s="34">
        <v>4.1707778325933198</v>
      </c>
    </row>
    <row r="242" spans="1:15" x14ac:dyDescent="0.25">
      <c r="A242" s="35" t="s">
        <v>399</v>
      </c>
      <c r="B242" s="34">
        <v>2797</v>
      </c>
      <c r="C242" s="34">
        <v>87</v>
      </c>
      <c r="D242" s="34">
        <v>493</v>
      </c>
      <c r="E242" s="34">
        <v>810</v>
      </c>
      <c r="F242" s="34">
        <v>859</v>
      </c>
      <c r="G242" s="34">
        <v>445</v>
      </c>
      <c r="H242" s="34">
        <v>103</v>
      </c>
      <c r="I242" s="34" t="s">
        <v>496</v>
      </c>
      <c r="J242" s="34">
        <v>3.1104755094744299</v>
      </c>
      <c r="K242" s="34">
        <v>17.626027887021799</v>
      </c>
      <c r="L242" s="34">
        <v>28.959599570968798</v>
      </c>
      <c r="M242" s="34">
        <v>30.7114765820522</v>
      </c>
      <c r="N242" s="34">
        <v>15.909903468001399</v>
      </c>
      <c r="O242" s="34">
        <v>3.6825169824812298</v>
      </c>
    </row>
    <row r="243" spans="1:15" x14ac:dyDescent="0.25">
      <c r="A243" s="35" t="s">
        <v>400</v>
      </c>
      <c r="B243" s="34">
        <v>819</v>
      </c>
      <c r="C243" s="34">
        <v>24</v>
      </c>
      <c r="D243" s="34">
        <v>111</v>
      </c>
      <c r="E243" s="34">
        <v>228</v>
      </c>
      <c r="F243" s="34">
        <v>287</v>
      </c>
      <c r="G243" s="34">
        <v>142</v>
      </c>
      <c r="H243" s="34">
        <v>27</v>
      </c>
      <c r="I243" s="34" t="s">
        <v>496</v>
      </c>
      <c r="J243" s="34">
        <v>2.9304029304029302</v>
      </c>
      <c r="K243" s="34">
        <v>13.5531135531135</v>
      </c>
      <c r="L243" s="34">
        <v>27.8388278388278</v>
      </c>
      <c r="M243" s="34">
        <v>35.042735042735004</v>
      </c>
      <c r="N243" s="34">
        <v>17.338217338217301</v>
      </c>
      <c r="O243" s="34">
        <v>3.2967032967032899</v>
      </c>
    </row>
    <row r="244" spans="1:15" x14ac:dyDescent="0.25">
      <c r="A244" s="35" t="s">
        <v>401</v>
      </c>
      <c r="B244" s="34">
        <v>1099</v>
      </c>
      <c r="C244" s="34">
        <v>41</v>
      </c>
      <c r="D244" s="34">
        <v>164</v>
      </c>
      <c r="E244" s="34">
        <v>353</v>
      </c>
      <c r="F244" s="34">
        <v>340</v>
      </c>
      <c r="G244" s="34">
        <v>164</v>
      </c>
      <c r="H244" s="34">
        <v>37</v>
      </c>
      <c r="I244" s="34" t="s">
        <v>496</v>
      </c>
      <c r="J244" s="34">
        <v>3.7306642402183798</v>
      </c>
      <c r="K244" s="34">
        <v>14.9226569608735</v>
      </c>
      <c r="L244" s="34">
        <v>32.120109190172798</v>
      </c>
      <c r="M244" s="34">
        <v>30.937215650591401</v>
      </c>
      <c r="N244" s="34">
        <v>14.9226569608735</v>
      </c>
      <c r="O244" s="34">
        <v>3.3666969972702399</v>
      </c>
    </row>
    <row r="245" spans="1:15" x14ac:dyDescent="0.25">
      <c r="A245" s="35" t="s">
        <v>402</v>
      </c>
      <c r="B245" s="34">
        <v>2742</v>
      </c>
      <c r="C245" s="34">
        <v>130</v>
      </c>
      <c r="D245" s="34">
        <v>454</v>
      </c>
      <c r="E245" s="34">
        <v>772</v>
      </c>
      <c r="F245" s="34">
        <v>881</v>
      </c>
      <c r="G245" s="34">
        <v>398</v>
      </c>
      <c r="H245" s="34">
        <v>107</v>
      </c>
      <c r="I245" s="34" t="s">
        <v>496</v>
      </c>
      <c r="J245" s="34">
        <v>4.7410649161196199</v>
      </c>
      <c r="K245" s="34">
        <v>16.557257476294598</v>
      </c>
      <c r="L245" s="34">
        <v>28.154631655725701</v>
      </c>
      <c r="M245" s="34">
        <v>32.129832239241402</v>
      </c>
      <c r="N245" s="34">
        <v>14.5149525893508</v>
      </c>
      <c r="O245" s="34">
        <v>3.9022611232676798</v>
      </c>
    </row>
    <row r="246" spans="1:15" x14ac:dyDescent="0.25">
      <c r="A246" s="35" t="s">
        <v>403</v>
      </c>
      <c r="B246" s="34">
        <v>2862</v>
      </c>
      <c r="C246" s="34">
        <v>76</v>
      </c>
      <c r="D246" s="34">
        <v>404</v>
      </c>
      <c r="E246" s="34">
        <v>821</v>
      </c>
      <c r="F246" s="34">
        <v>926</v>
      </c>
      <c r="G246" s="34">
        <v>537</v>
      </c>
      <c r="H246" s="34">
        <v>98</v>
      </c>
      <c r="I246" s="34" t="s">
        <v>496</v>
      </c>
      <c r="J246" s="34">
        <v>2.65548567435359</v>
      </c>
      <c r="K246" s="34">
        <v>14.116002795248001</v>
      </c>
      <c r="L246" s="34">
        <v>28.686233403214501</v>
      </c>
      <c r="M246" s="34">
        <v>32.354996505939901</v>
      </c>
      <c r="N246" s="34">
        <v>18.763102725366799</v>
      </c>
      <c r="O246" s="34">
        <v>3.4241788958770001</v>
      </c>
    </row>
    <row r="247" spans="1:15" x14ac:dyDescent="0.25">
      <c r="A247" s="35" t="s">
        <v>404</v>
      </c>
      <c r="B247" s="34">
        <v>4981</v>
      </c>
      <c r="C247" s="34">
        <v>105</v>
      </c>
      <c r="D247" s="34">
        <v>559</v>
      </c>
      <c r="E247" s="34">
        <v>1473</v>
      </c>
      <c r="F247" s="34">
        <v>1727</v>
      </c>
      <c r="G247" s="34">
        <v>911</v>
      </c>
      <c r="H247" s="34">
        <v>206</v>
      </c>
      <c r="I247" s="34" t="s">
        <v>496</v>
      </c>
      <c r="J247" s="34">
        <v>2.10801043967074</v>
      </c>
      <c r="K247" s="34">
        <v>11.222646055008999</v>
      </c>
      <c r="L247" s="34">
        <v>29.572375025095301</v>
      </c>
      <c r="M247" s="34">
        <v>34.671752660108403</v>
      </c>
      <c r="N247" s="34">
        <v>18.2895001003814</v>
      </c>
      <c r="O247" s="34">
        <v>4.1357157197349901</v>
      </c>
    </row>
    <row r="248" spans="1:15" x14ac:dyDescent="0.25">
      <c r="A248" s="35" t="s">
        <v>405</v>
      </c>
      <c r="B248" s="34">
        <v>12883</v>
      </c>
      <c r="C248" s="34">
        <v>286</v>
      </c>
      <c r="D248" s="34">
        <v>1514</v>
      </c>
      <c r="E248" s="34">
        <v>3393</v>
      </c>
      <c r="F248" s="34">
        <v>4487</v>
      </c>
      <c r="G248" s="34">
        <v>2619</v>
      </c>
      <c r="H248" s="34">
        <v>584</v>
      </c>
      <c r="I248" s="34" t="s">
        <v>496</v>
      </c>
      <c r="J248" s="34">
        <v>2.2199798183652799</v>
      </c>
      <c r="K248" s="34">
        <v>11.751921136381201</v>
      </c>
      <c r="L248" s="34">
        <v>26.3370332996972</v>
      </c>
      <c r="M248" s="34">
        <v>34.828844213304301</v>
      </c>
      <c r="N248" s="34">
        <v>20.329115889156199</v>
      </c>
      <c r="O248" s="34">
        <v>4.5331056430955501</v>
      </c>
    </row>
    <row r="249" spans="1:15" x14ac:dyDescent="0.25">
      <c r="A249" s="35" t="s">
        <v>406</v>
      </c>
      <c r="B249" s="34">
        <v>1864</v>
      </c>
      <c r="C249" s="34">
        <v>53</v>
      </c>
      <c r="D249" s="34">
        <v>250</v>
      </c>
      <c r="E249" s="34">
        <v>514</v>
      </c>
      <c r="F249" s="34">
        <v>601</v>
      </c>
      <c r="G249" s="34">
        <v>336</v>
      </c>
      <c r="H249" s="34">
        <v>110</v>
      </c>
      <c r="I249" s="34" t="s">
        <v>496</v>
      </c>
      <c r="J249" s="34">
        <v>2.8433476394849699</v>
      </c>
      <c r="K249" s="34">
        <v>13.412017167381901</v>
      </c>
      <c r="L249" s="34">
        <v>27.5751072961373</v>
      </c>
      <c r="M249" s="34">
        <v>32.242489270386201</v>
      </c>
      <c r="N249" s="34">
        <v>18.025751072961299</v>
      </c>
      <c r="O249" s="34">
        <v>5.9012875536480598</v>
      </c>
    </row>
    <row r="250" spans="1:15" x14ac:dyDescent="0.25">
      <c r="A250" s="35" t="s">
        <v>407</v>
      </c>
      <c r="B250" s="34">
        <v>4118</v>
      </c>
      <c r="C250" s="34">
        <v>128</v>
      </c>
      <c r="D250" s="34">
        <v>637</v>
      </c>
      <c r="E250" s="34">
        <v>1192</v>
      </c>
      <c r="F250" s="34">
        <v>1314</v>
      </c>
      <c r="G250" s="34">
        <v>702</v>
      </c>
      <c r="H250" s="34">
        <v>144</v>
      </c>
      <c r="I250" s="34">
        <v>1</v>
      </c>
      <c r="J250" s="34">
        <v>3.1090599951420899</v>
      </c>
      <c r="K250" s="34">
        <v>15.4724313820743</v>
      </c>
      <c r="L250" s="34">
        <v>28.953121204760699</v>
      </c>
      <c r="M250" s="34">
        <v>31.9164440126305</v>
      </c>
      <c r="N250" s="34">
        <v>17.051250910857402</v>
      </c>
      <c r="O250" s="34">
        <v>3.4976924945348502</v>
      </c>
    </row>
    <row r="251" spans="1:15" x14ac:dyDescent="0.25">
      <c r="A251" s="35" t="s">
        <v>408</v>
      </c>
      <c r="B251" s="34">
        <v>8145</v>
      </c>
      <c r="C251" s="34">
        <v>140</v>
      </c>
      <c r="D251" s="34">
        <v>806</v>
      </c>
      <c r="E251" s="34">
        <v>1831</v>
      </c>
      <c r="F251" s="34">
        <v>3041</v>
      </c>
      <c r="G251" s="34">
        <v>1892</v>
      </c>
      <c r="H251" s="34">
        <v>435</v>
      </c>
      <c r="I251" s="34" t="s">
        <v>496</v>
      </c>
      <c r="J251" s="34">
        <v>1.7188459177409401</v>
      </c>
      <c r="K251" s="34">
        <v>9.8956414978514395</v>
      </c>
      <c r="L251" s="34">
        <v>22.4800491098833</v>
      </c>
      <c r="M251" s="34">
        <v>37.335788827501503</v>
      </c>
      <c r="N251" s="34">
        <v>23.228974831184701</v>
      </c>
      <c r="O251" s="34">
        <v>5.3406998158379304</v>
      </c>
    </row>
    <row r="252" spans="1:15" x14ac:dyDescent="0.25">
      <c r="A252" s="35" t="s">
        <v>409</v>
      </c>
      <c r="B252" s="34">
        <v>142</v>
      </c>
      <c r="C252" s="34">
        <v>2</v>
      </c>
      <c r="D252" s="34">
        <v>12</v>
      </c>
      <c r="E252" s="34">
        <v>49</v>
      </c>
      <c r="F252" s="34">
        <v>51</v>
      </c>
      <c r="G252" s="34">
        <v>22</v>
      </c>
      <c r="H252" s="34">
        <v>6</v>
      </c>
      <c r="I252" s="34" t="s">
        <v>496</v>
      </c>
      <c r="J252" s="34">
        <v>1.40845070422535</v>
      </c>
      <c r="K252" s="34">
        <v>8.4507042253521103</v>
      </c>
      <c r="L252" s="34">
        <v>34.507042253521099</v>
      </c>
      <c r="M252" s="34">
        <v>35.915492957746402</v>
      </c>
      <c r="N252" s="34">
        <v>15.492957746478799</v>
      </c>
      <c r="O252" s="34">
        <v>4.2253521126760498</v>
      </c>
    </row>
    <row r="253" spans="1:15" x14ac:dyDescent="0.25">
      <c r="A253" s="35" t="s">
        <v>410</v>
      </c>
      <c r="B253" s="34">
        <v>105</v>
      </c>
      <c r="C253" s="34">
        <v>2</v>
      </c>
      <c r="D253" s="34">
        <v>10</v>
      </c>
      <c r="E253" s="34">
        <v>38</v>
      </c>
      <c r="F253" s="34">
        <v>40</v>
      </c>
      <c r="G253" s="34">
        <v>13</v>
      </c>
      <c r="H253" s="34">
        <v>2</v>
      </c>
      <c r="I253" s="34" t="s">
        <v>496</v>
      </c>
      <c r="J253" s="34">
        <v>1.9047619047619</v>
      </c>
      <c r="K253" s="34">
        <v>9.5238095238095202</v>
      </c>
      <c r="L253" s="34">
        <v>36.190476190476097</v>
      </c>
      <c r="M253" s="34">
        <v>38.095238095238003</v>
      </c>
      <c r="N253" s="34">
        <v>12.3809523809523</v>
      </c>
      <c r="O253" s="34">
        <v>1.9047619047619</v>
      </c>
    </row>
    <row r="254" spans="1:15" x14ac:dyDescent="0.25">
      <c r="A254" s="35" t="s">
        <v>411</v>
      </c>
      <c r="B254" s="34">
        <v>3371</v>
      </c>
      <c r="C254" s="34">
        <v>107</v>
      </c>
      <c r="D254" s="34">
        <v>471</v>
      </c>
      <c r="E254" s="34">
        <v>985</v>
      </c>
      <c r="F254" s="34">
        <v>1075</v>
      </c>
      <c r="G254" s="34">
        <v>596</v>
      </c>
      <c r="H254" s="34">
        <v>136</v>
      </c>
      <c r="I254" s="34">
        <v>1</v>
      </c>
      <c r="J254" s="34">
        <v>3.17507418397626</v>
      </c>
      <c r="K254" s="34">
        <v>13.9762611275964</v>
      </c>
      <c r="L254" s="34">
        <v>29.2284866468842</v>
      </c>
      <c r="M254" s="34">
        <v>31.899109792284801</v>
      </c>
      <c r="N254" s="34">
        <v>17.685459940652802</v>
      </c>
      <c r="O254" s="34">
        <v>4.0356083086053403</v>
      </c>
    </row>
    <row r="255" spans="1:15" x14ac:dyDescent="0.25">
      <c r="A255" s="35" t="s">
        <v>412</v>
      </c>
      <c r="B255" s="34">
        <v>123</v>
      </c>
      <c r="C255" s="34">
        <v>4</v>
      </c>
      <c r="D255" s="34">
        <v>17</v>
      </c>
      <c r="E255" s="34">
        <v>20</v>
      </c>
      <c r="F255" s="34">
        <v>49</v>
      </c>
      <c r="G255" s="34">
        <v>21</v>
      </c>
      <c r="H255" s="34">
        <v>12</v>
      </c>
      <c r="I255" s="34" t="s">
        <v>496</v>
      </c>
      <c r="J255" s="34">
        <v>3.2520325203252001</v>
      </c>
      <c r="K255" s="34">
        <v>13.821138211382101</v>
      </c>
      <c r="L255" s="34">
        <v>16.260162601626</v>
      </c>
      <c r="M255" s="34">
        <v>39.837398373983703</v>
      </c>
      <c r="N255" s="34">
        <v>17.0731707317073</v>
      </c>
      <c r="O255" s="34">
        <v>9.7560975609756095</v>
      </c>
    </row>
    <row r="256" spans="1:15" x14ac:dyDescent="0.25">
      <c r="A256" s="35" t="s">
        <v>413</v>
      </c>
      <c r="B256" s="34">
        <v>46188</v>
      </c>
      <c r="C256" s="34">
        <v>1186</v>
      </c>
      <c r="D256" s="34">
        <v>5915</v>
      </c>
      <c r="E256" s="34">
        <v>12512</v>
      </c>
      <c r="F256" s="34">
        <v>15735</v>
      </c>
      <c r="G256" s="34">
        <v>8828</v>
      </c>
      <c r="H256" s="34">
        <v>2010</v>
      </c>
      <c r="I256" s="34">
        <v>2</v>
      </c>
      <c r="J256" s="34">
        <v>2.5678777118607301</v>
      </c>
      <c r="K256" s="34">
        <v>12.8069111852076</v>
      </c>
      <c r="L256" s="34">
        <v>27.090460312648801</v>
      </c>
      <c r="M256" s="34">
        <v>34.068765426752698</v>
      </c>
      <c r="N256" s="34">
        <v>19.114017234659801</v>
      </c>
      <c r="O256" s="34">
        <v>4.3519681288702197</v>
      </c>
    </row>
    <row r="257" spans="1:15" x14ac:dyDescent="0.25">
      <c r="A257" s="35" t="s">
        <v>414</v>
      </c>
      <c r="B257" s="34">
        <v>2885</v>
      </c>
      <c r="C257" s="34">
        <v>89</v>
      </c>
      <c r="D257" s="34">
        <v>453</v>
      </c>
      <c r="E257" s="34">
        <v>827</v>
      </c>
      <c r="F257" s="34">
        <v>937</v>
      </c>
      <c r="G257" s="34">
        <v>485</v>
      </c>
      <c r="H257" s="34">
        <v>94</v>
      </c>
      <c r="I257" s="34" t="s">
        <v>496</v>
      </c>
      <c r="J257" s="34">
        <v>3.0849220103986101</v>
      </c>
      <c r="K257" s="34">
        <v>15.7019064124783</v>
      </c>
      <c r="L257" s="34">
        <v>28.6655112651646</v>
      </c>
      <c r="M257" s="34">
        <v>32.478336221836997</v>
      </c>
      <c r="N257" s="34">
        <v>16.811091854419399</v>
      </c>
      <c r="O257" s="34">
        <v>3.2582322357018998</v>
      </c>
    </row>
    <row r="258" spans="1:15" x14ac:dyDescent="0.25">
      <c r="A258" s="35" t="s">
        <v>415</v>
      </c>
      <c r="B258" s="34">
        <v>853</v>
      </c>
      <c r="C258" s="34">
        <v>24</v>
      </c>
      <c r="D258" s="34">
        <v>102</v>
      </c>
      <c r="E258" s="34">
        <v>238</v>
      </c>
      <c r="F258" s="34">
        <v>301</v>
      </c>
      <c r="G258" s="34">
        <v>149</v>
      </c>
      <c r="H258" s="34">
        <v>39</v>
      </c>
      <c r="I258" s="34" t="s">
        <v>496</v>
      </c>
      <c r="J258" s="34">
        <v>2.81359906213364</v>
      </c>
      <c r="K258" s="34">
        <v>11.957796014067901</v>
      </c>
      <c r="L258" s="34">
        <v>27.9015240328253</v>
      </c>
      <c r="M258" s="34">
        <v>35.2872215709261</v>
      </c>
      <c r="N258" s="34">
        <v>17.467760844079699</v>
      </c>
      <c r="O258" s="34">
        <v>4.5720984759671701</v>
      </c>
    </row>
    <row r="259" spans="1:15" x14ac:dyDescent="0.25">
      <c r="A259" s="35" t="s">
        <v>416</v>
      </c>
      <c r="B259" s="34">
        <v>1081</v>
      </c>
      <c r="C259" s="34">
        <v>31</v>
      </c>
      <c r="D259" s="34">
        <v>151</v>
      </c>
      <c r="E259" s="34">
        <v>349</v>
      </c>
      <c r="F259" s="34">
        <v>356</v>
      </c>
      <c r="G259" s="34">
        <v>159</v>
      </c>
      <c r="H259" s="34">
        <v>35</v>
      </c>
      <c r="I259" s="34" t="s">
        <v>496</v>
      </c>
      <c r="J259" s="34">
        <v>2.8677150786308898</v>
      </c>
      <c r="K259" s="34">
        <v>13.968547641073</v>
      </c>
      <c r="L259" s="34">
        <v>32.284921369102598</v>
      </c>
      <c r="M259" s="34">
        <v>32.932469935245102</v>
      </c>
      <c r="N259" s="34">
        <v>14.7086031452358</v>
      </c>
      <c r="O259" s="34">
        <v>3.2377428307123002</v>
      </c>
    </row>
    <row r="260" spans="1:15" x14ac:dyDescent="0.25">
      <c r="A260" s="35" t="s">
        <v>417</v>
      </c>
      <c r="B260" s="34">
        <v>2697</v>
      </c>
      <c r="C260" s="34">
        <v>92</v>
      </c>
      <c r="D260" s="34">
        <v>417</v>
      </c>
      <c r="E260" s="34">
        <v>845</v>
      </c>
      <c r="F260" s="34">
        <v>809</v>
      </c>
      <c r="G260" s="34">
        <v>450</v>
      </c>
      <c r="H260" s="34">
        <v>84</v>
      </c>
      <c r="I260" s="34" t="s">
        <v>496</v>
      </c>
      <c r="J260" s="34">
        <v>3.41119762699295</v>
      </c>
      <c r="K260" s="34">
        <v>15.461624026696301</v>
      </c>
      <c r="L260" s="34">
        <v>31.331108639228699</v>
      </c>
      <c r="M260" s="34">
        <v>29.9962921764924</v>
      </c>
      <c r="N260" s="34">
        <v>16.685205784204602</v>
      </c>
      <c r="O260" s="34">
        <v>3.1145717463848701</v>
      </c>
    </row>
    <row r="261" spans="1:15" x14ac:dyDescent="0.25">
      <c r="A261" s="35" t="s">
        <v>418</v>
      </c>
      <c r="B261" s="34">
        <v>2889</v>
      </c>
      <c r="C261" s="34">
        <v>70</v>
      </c>
      <c r="D261" s="34">
        <v>361</v>
      </c>
      <c r="E261" s="34">
        <v>847</v>
      </c>
      <c r="F261" s="34">
        <v>988</v>
      </c>
      <c r="G261" s="34">
        <v>522</v>
      </c>
      <c r="H261" s="34">
        <v>101</v>
      </c>
      <c r="I261" s="34" t="s">
        <v>496</v>
      </c>
      <c r="J261" s="34">
        <v>2.4229837313949401</v>
      </c>
      <c r="K261" s="34">
        <v>12.4956732433367</v>
      </c>
      <c r="L261" s="34">
        <v>29.318103149878802</v>
      </c>
      <c r="M261" s="34">
        <v>34.198684665974298</v>
      </c>
      <c r="N261" s="34">
        <v>18.068535825545101</v>
      </c>
      <c r="O261" s="34">
        <v>3.4960193838698501</v>
      </c>
    </row>
    <row r="262" spans="1:15" x14ac:dyDescent="0.25">
      <c r="A262" s="35" t="s">
        <v>419</v>
      </c>
      <c r="B262" s="34">
        <v>5195</v>
      </c>
      <c r="C262" s="34">
        <v>105</v>
      </c>
      <c r="D262" s="34">
        <v>569</v>
      </c>
      <c r="E262" s="34">
        <v>1426</v>
      </c>
      <c r="F262" s="34">
        <v>1791</v>
      </c>
      <c r="G262" s="34">
        <v>1068</v>
      </c>
      <c r="H262" s="34">
        <v>236</v>
      </c>
      <c r="I262" s="34" t="s">
        <v>496</v>
      </c>
      <c r="J262" s="34">
        <v>2.0211742059672702</v>
      </c>
      <c r="K262" s="34">
        <v>10.9528392685274</v>
      </c>
      <c r="L262" s="34">
        <v>27.449470644850798</v>
      </c>
      <c r="M262" s="34">
        <v>34.475457170356101</v>
      </c>
      <c r="N262" s="34">
        <v>20.55822906641</v>
      </c>
      <c r="O262" s="34">
        <v>4.54282964388835</v>
      </c>
    </row>
    <row r="263" spans="1:15" x14ac:dyDescent="0.25">
      <c r="A263" s="35" t="s">
        <v>420</v>
      </c>
      <c r="B263" s="34">
        <v>13184</v>
      </c>
      <c r="C263" s="34">
        <v>271</v>
      </c>
      <c r="D263" s="34">
        <v>1429</v>
      </c>
      <c r="E263" s="34">
        <v>3376</v>
      </c>
      <c r="F263" s="34">
        <v>4609</v>
      </c>
      <c r="G263" s="34">
        <v>2831</v>
      </c>
      <c r="H263" s="34">
        <v>668</v>
      </c>
      <c r="I263" s="34" t="s">
        <v>496</v>
      </c>
      <c r="J263" s="34">
        <v>2.0555218446601899</v>
      </c>
      <c r="K263" s="34">
        <v>10.838895631067899</v>
      </c>
      <c r="L263" s="34">
        <v>25.6067961165048</v>
      </c>
      <c r="M263" s="34">
        <v>34.959041262135898</v>
      </c>
      <c r="N263" s="34">
        <v>21.472997572815501</v>
      </c>
      <c r="O263" s="34">
        <v>5.0667475728155296</v>
      </c>
    </row>
    <row r="264" spans="1:15" x14ac:dyDescent="0.25">
      <c r="A264" s="35" t="s">
        <v>421</v>
      </c>
      <c r="B264" s="34">
        <v>1890</v>
      </c>
      <c r="C264" s="34">
        <v>48</v>
      </c>
      <c r="D264" s="34">
        <v>246</v>
      </c>
      <c r="E264" s="34">
        <v>563</v>
      </c>
      <c r="F264" s="34">
        <v>579</v>
      </c>
      <c r="G264" s="34">
        <v>355</v>
      </c>
      <c r="H264" s="34">
        <v>99</v>
      </c>
      <c r="I264" s="34" t="s">
        <v>496</v>
      </c>
      <c r="J264" s="34">
        <v>2.5396825396825302</v>
      </c>
      <c r="K264" s="34">
        <v>13.015873015873</v>
      </c>
      <c r="L264" s="34">
        <v>29.788359788359699</v>
      </c>
      <c r="M264" s="34">
        <v>30.634920634920601</v>
      </c>
      <c r="N264" s="34">
        <v>18.7830687830687</v>
      </c>
      <c r="O264" s="34">
        <v>5.2380952380952301</v>
      </c>
    </row>
    <row r="265" spans="1:15" x14ac:dyDescent="0.25">
      <c r="A265" s="35" t="s">
        <v>422</v>
      </c>
      <c r="B265" s="34">
        <v>4214</v>
      </c>
      <c r="C265" s="34">
        <v>97</v>
      </c>
      <c r="D265" s="34">
        <v>601</v>
      </c>
      <c r="E265" s="34">
        <v>1206</v>
      </c>
      <c r="F265" s="34">
        <v>1398</v>
      </c>
      <c r="G265" s="34">
        <v>766</v>
      </c>
      <c r="H265" s="34">
        <v>146</v>
      </c>
      <c r="I265" s="34" t="s">
        <v>496</v>
      </c>
      <c r="J265" s="34">
        <v>2.3018509729473098</v>
      </c>
      <c r="K265" s="34">
        <v>14.2619838633127</v>
      </c>
      <c r="L265" s="34">
        <v>28.6188894162316</v>
      </c>
      <c r="M265" s="34">
        <v>33.175130517323197</v>
      </c>
      <c r="N265" s="34">
        <v>18.177503559563299</v>
      </c>
      <c r="O265" s="34">
        <v>3.46464167062173</v>
      </c>
    </row>
    <row r="266" spans="1:15" x14ac:dyDescent="0.25">
      <c r="A266" s="35" t="s">
        <v>423</v>
      </c>
      <c r="B266" s="34">
        <v>8512</v>
      </c>
      <c r="C266" s="34">
        <v>141</v>
      </c>
      <c r="D266" s="34">
        <v>728</v>
      </c>
      <c r="E266" s="34">
        <v>1884</v>
      </c>
      <c r="F266" s="34">
        <v>3207</v>
      </c>
      <c r="G266" s="34">
        <v>2097</v>
      </c>
      <c r="H266" s="34">
        <v>455</v>
      </c>
      <c r="I266" s="34" t="s">
        <v>496</v>
      </c>
      <c r="J266" s="34">
        <v>1.6564849624060101</v>
      </c>
      <c r="K266" s="34">
        <v>8.5526315789473593</v>
      </c>
      <c r="L266" s="34">
        <v>22.1334586466165</v>
      </c>
      <c r="M266" s="34">
        <v>37.676221804511201</v>
      </c>
      <c r="N266" s="34">
        <v>24.635808270676598</v>
      </c>
      <c r="O266" s="34">
        <v>5.3453947368421</v>
      </c>
    </row>
    <row r="267" spans="1:15" x14ac:dyDescent="0.25">
      <c r="A267" s="35" t="s">
        <v>424</v>
      </c>
      <c r="B267" s="34">
        <v>143</v>
      </c>
      <c r="C267" s="34" t="s">
        <v>496</v>
      </c>
      <c r="D267" s="34">
        <v>7</v>
      </c>
      <c r="E267" s="34">
        <v>39</v>
      </c>
      <c r="F267" s="34">
        <v>48</v>
      </c>
      <c r="G267" s="34">
        <v>39</v>
      </c>
      <c r="H267" s="34">
        <v>10</v>
      </c>
      <c r="I267" s="34" t="s">
        <v>496</v>
      </c>
      <c r="J267" s="34" t="s">
        <v>496</v>
      </c>
      <c r="K267" s="34">
        <v>4.8951048951048897</v>
      </c>
      <c r="L267" s="34">
        <v>27.272727272727199</v>
      </c>
      <c r="M267" s="34">
        <v>33.566433566433503</v>
      </c>
      <c r="N267" s="34">
        <v>27.272727272727199</v>
      </c>
      <c r="O267" s="34">
        <v>6.9930069930069898</v>
      </c>
    </row>
    <row r="268" spans="1:15" x14ac:dyDescent="0.25">
      <c r="A268" s="35" t="s">
        <v>425</v>
      </c>
      <c r="B268" s="34">
        <v>85</v>
      </c>
      <c r="C268" s="34">
        <v>2</v>
      </c>
      <c r="D268" s="34">
        <v>7</v>
      </c>
      <c r="E268" s="34">
        <v>31</v>
      </c>
      <c r="F268" s="34">
        <v>24</v>
      </c>
      <c r="G268" s="34">
        <v>19</v>
      </c>
      <c r="H268" s="34">
        <v>2</v>
      </c>
      <c r="I268" s="34" t="s">
        <v>496</v>
      </c>
      <c r="J268" s="34">
        <v>2.3529411764705799</v>
      </c>
      <c r="K268" s="34">
        <v>8.2352941176470509</v>
      </c>
      <c r="L268" s="34">
        <v>36.470588235294102</v>
      </c>
      <c r="M268" s="34">
        <v>28.235294117647001</v>
      </c>
      <c r="N268" s="34">
        <v>22.352941176470502</v>
      </c>
      <c r="O268" s="34">
        <v>2.3529411764705799</v>
      </c>
    </row>
    <row r="269" spans="1:15" x14ac:dyDescent="0.25">
      <c r="A269" s="35" t="s">
        <v>426</v>
      </c>
      <c r="B269" s="34">
        <v>3560</v>
      </c>
      <c r="C269" s="34">
        <v>94</v>
      </c>
      <c r="D269" s="34">
        <v>503</v>
      </c>
      <c r="E269" s="34">
        <v>1016</v>
      </c>
      <c r="F269" s="34">
        <v>1166</v>
      </c>
      <c r="G269" s="34">
        <v>641</v>
      </c>
      <c r="H269" s="34">
        <v>140</v>
      </c>
      <c r="I269" s="34" t="s">
        <v>496</v>
      </c>
      <c r="J269" s="34">
        <v>2.6404494382022401</v>
      </c>
      <c r="K269" s="34">
        <v>14.129213483146</v>
      </c>
      <c r="L269" s="34">
        <v>28.539325842696599</v>
      </c>
      <c r="M269" s="34">
        <v>32.752808988764002</v>
      </c>
      <c r="N269" s="34">
        <v>18.005617977528001</v>
      </c>
      <c r="O269" s="34">
        <v>3.9325842696629199</v>
      </c>
    </row>
    <row r="270" spans="1:15" x14ac:dyDescent="0.25">
      <c r="A270" s="35" t="s">
        <v>427</v>
      </c>
      <c r="B270" s="34">
        <v>157</v>
      </c>
      <c r="C270" s="34">
        <v>5</v>
      </c>
      <c r="D270" s="34">
        <v>17</v>
      </c>
      <c r="E270" s="34">
        <v>48</v>
      </c>
      <c r="F270" s="34">
        <v>55</v>
      </c>
      <c r="G270" s="34">
        <v>27</v>
      </c>
      <c r="H270" s="34">
        <v>5</v>
      </c>
      <c r="I270" s="34" t="s">
        <v>496</v>
      </c>
      <c r="J270" s="34">
        <v>3.1847133757961701</v>
      </c>
      <c r="K270" s="34">
        <v>10.828025477707</v>
      </c>
      <c r="L270" s="34">
        <v>30.573248407643302</v>
      </c>
      <c r="M270" s="34">
        <v>35.0318471337579</v>
      </c>
      <c r="N270" s="34">
        <v>17.197452229299302</v>
      </c>
      <c r="O270" s="34">
        <v>3.1847133757961701</v>
      </c>
    </row>
    <row r="271" spans="1:15" x14ac:dyDescent="0.25">
      <c r="A271" s="35" t="s">
        <v>428</v>
      </c>
      <c r="B271" s="34">
        <v>47571</v>
      </c>
      <c r="C271" s="34">
        <v>1071</v>
      </c>
      <c r="D271" s="34">
        <v>5613</v>
      </c>
      <c r="E271" s="34">
        <v>12740</v>
      </c>
      <c r="F271" s="34">
        <v>16355</v>
      </c>
      <c r="G271" s="34">
        <v>9669</v>
      </c>
      <c r="H271" s="34">
        <v>2123</v>
      </c>
      <c r="I271" s="34" t="s">
        <v>496</v>
      </c>
      <c r="J271" s="34">
        <v>2.25137163397868</v>
      </c>
      <c r="K271" s="34">
        <v>11.7992053982468</v>
      </c>
      <c r="L271" s="34">
        <v>26.7810220512497</v>
      </c>
      <c r="M271" s="34">
        <v>34.380189611317803</v>
      </c>
      <c r="N271" s="34">
        <v>20.325408337012</v>
      </c>
      <c r="O271" s="34">
        <v>4.4628029681949002</v>
      </c>
    </row>
    <row r="272" spans="1:15" x14ac:dyDescent="0.25">
      <c r="A272" s="35" t="s">
        <v>429</v>
      </c>
      <c r="B272" s="34">
        <v>2690</v>
      </c>
      <c r="C272" s="34">
        <v>97</v>
      </c>
      <c r="D272" s="34">
        <v>394</v>
      </c>
      <c r="E272" s="34">
        <v>766</v>
      </c>
      <c r="F272" s="34">
        <v>876</v>
      </c>
      <c r="G272" s="34">
        <v>458</v>
      </c>
      <c r="H272" s="34">
        <v>99</v>
      </c>
      <c r="I272" s="34" t="s">
        <v>496</v>
      </c>
      <c r="J272" s="34">
        <v>3.60594795539033</v>
      </c>
      <c r="K272" s="34">
        <v>14.6468401486988</v>
      </c>
      <c r="L272" s="34">
        <v>28.4758364312267</v>
      </c>
      <c r="M272" s="34">
        <v>32.565055762081698</v>
      </c>
      <c r="N272" s="34">
        <v>17.026022304832701</v>
      </c>
      <c r="O272" s="34">
        <v>3.6802973977695101</v>
      </c>
    </row>
    <row r="273" spans="1:15" x14ac:dyDescent="0.25">
      <c r="A273" s="35" t="s">
        <v>430</v>
      </c>
      <c r="B273" s="34">
        <v>670</v>
      </c>
      <c r="C273" s="34">
        <v>16</v>
      </c>
      <c r="D273" s="34">
        <v>104</v>
      </c>
      <c r="E273" s="34">
        <v>179</v>
      </c>
      <c r="F273" s="34">
        <v>227</v>
      </c>
      <c r="G273" s="34">
        <v>119</v>
      </c>
      <c r="H273" s="34">
        <v>25</v>
      </c>
      <c r="I273" s="34" t="s">
        <v>496</v>
      </c>
      <c r="J273" s="34">
        <v>2.38805970149253</v>
      </c>
      <c r="K273" s="34">
        <v>15.522388059701401</v>
      </c>
      <c r="L273" s="34">
        <v>26.716417910447699</v>
      </c>
      <c r="M273" s="34">
        <v>33.8805970149253</v>
      </c>
      <c r="N273" s="34">
        <v>17.761194029850699</v>
      </c>
      <c r="O273" s="34">
        <v>3.7313432835820799</v>
      </c>
    </row>
    <row r="274" spans="1:15" x14ac:dyDescent="0.25">
      <c r="A274" s="35" t="s">
        <v>431</v>
      </c>
      <c r="B274" s="34">
        <v>1074</v>
      </c>
      <c r="C274" s="34">
        <v>29</v>
      </c>
      <c r="D274" s="34">
        <v>156</v>
      </c>
      <c r="E274" s="34">
        <v>338</v>
      </c>
      <c r="F274" s="34">
        <v>360</v>
      </c>
      <c r="G274" s="34">
        <v>154</v>
      </c>
      <c r="H274" s="34">
        <v>37</v>
      </c>
      <c r="I274" s="34" t="s">
        <v>496</v>
      </c>
      <c r="J274" s="34">
        <v>2.7001862197392899</v>
      </c>
      <c r="K274" s="34">
        <v>14.525139664804399</v>
      </c>
      <c r="L274" s="34">
        <v>31.471135940409599</v>
      </c>
      <c r="M274" s="34">
        <v>33.519553072625698</v>
      </c>
      <c r="N274" s="34">
        <v>14.3389199255121</v>
      </c>
      <c r="O274" s="34">
        <v>3.4450651769087499</v>
      </c>
    </row>
    <row r="275" spans="1:15" x14ac:dyDescent="0.25">
      <c r="A275" s="35" t="s">
        <v>432</v>
      </c>
      <c r="B275" s="34">
        <v>2566</v>
      </c>
      <c r="C275" s="34">
        <v>97</v>
      </c>
      <c r="D275" s="34">
        <v>386</v>
      </c>
      <c r="E275" s="34">
        <v>735</v>
      </c>
      <c r="F275" s="34">
        <v>792</v>
      </c>
      <c r="G275" s="34">
        <v>460</v>
      </c>
      <c r="H275" s="34">
        <v>96</v>
      </c>
      <c r="I275" s="34" t="s">
        <v>496</v>
      </c>
      <c r="J275" s="34">
        <v>3.7802026500389698</v>
      </c>
      <c r="K275" s="34">
        <v>15.0428682774746</v>
      </c>
      <c r="L275" s="34">
        <v>28.643803585346799</v>
      </c>
      <c r="M275" s="34">
        <v>30.865159781761498</v>
      </c>
      <c r="N275" s="34">
        <v>17.926734216679598</v>
      </c>
      <c r="O275" s="34">
        <v>3.74123148869836</v>
      </c>
    </row>
    <row r="276" spans="1:15" x14ac:dyDescent="0.25">
      <c r="A276" s="35" t="s">
        <v>433</v>
      </c>
      <c r="B276" s="34">
        <v>2772</v>
      </c>
      <c r="C276" s="34">
        <v>64</v>
      </c>
      <c r="D276" s="34">
        <v>375</v>
      </c>
      <c r="E276" s="34">
        <v>755</v>
      </c>
      <c r="F276" s="34">
        <v>945</v>
      </c>
      <c r="G276" s="34">
        <v>517</v>
      </c>
      <c r="H276" s="34">
        <v>116</v>
      </c>
      <c r="I276" s="34" t="s">
        <v>496</v>
      </c>
      <c r="J276" s="34">
        <v>2.3088023088023002</v>
      </c>
      <c r="K276" s="34">
        <v>13.5281385281385</v>
      </c>
      <c r="L276" s="34">
        <v>27.236652236652201</v>
      </c>
      <c r="M276" s="34">
        <v>34.090909090909001</v>
      </c>
      <c r="N276" s="34">
        <v>18.650793650793599</v>
      </c>
      <c r="O276" s="34">
        <v>4.1847041847041799</v>
      </c>
    </row>
    <row r="277" spans="1:15" x14ac:dyDescent="0.25">
      <c r="A277" s="35" t="s">
        <v>434</v>
      </c>
      <c r="B277" s="34">
        <v>4763</v>
      </c>
      <c r="C277" s="34">
        <v>81</v>
      </c>
      <c r="D277" s="34">
        <v>520</v>
      </c>
      <c r="E277" s="34">
        <v>1234</v>
      </c>
      <c r="F277" s="34">
        <v>1816</v>
      </c>
      <c r="G277" s="34">
        <v>911</v>
      </c>
      <c r="H277" s="34">
        <v>201</v>
      </c>
      <c r="I277" s="34" t="s">
        <v>496</v>
      </c>
      <c r="J277" s="34">
        <v>1.7006088599622</v>
      </c>
      <c r="K277" s="34">
        <v>10.917488977535101</v>
      </c>
      <c r="L277" s="34">
        <v>25.908041150535301</v>
      </c>
      <c r="M277" s="34">
        <v>38.1272307369305</v>
      </c>
      <c r="N277" s="34">
        <v>19.126600881797099</v>
      </c>
      <c r="O277" s="34">
        <v>4.2200293932395496</v>
      </c>
    </row>
    <row r="278" spans="1:15" x14ac:dyDescent="0.25">
      <c r="A278" s="35" t="s">
        <v>435</v>
      </c>
      <c r="B278" s="34">
        <v>12934</v>
      </c>
      <c r="C278" s="34">
        <v>276</v>
      </c>
      <c r="D278" s="34">
        <v>1406</v>
      </c>
      <c r="E278" s="34">
        <v>3361</v>
      </c>
      <c r="F278" s="34">
        <v>4513</v>
      </c>
      <c r="G278" s="34">
        <v>2718</v>
      </c>
      <c r="H278" s="34">
        <v>660</v>
      </c>
      <c r="I278" s="34" t="s">
        <v>496</v>
      </c>
      <c r="J278" s="34">
        <v>2.1339106231637501</v>
      </c>
      <c r="K278" s="34">
        <v>10.870573681768899</v>
      </c>
      <c r="L278" s="34">
        <v>25.985773929178901</v>
      </c>
      <c r="M278" s="34">
        <v>34.892531312818903</v>
      </c>
      <c r="N278" s="34">
        <v>21.014380702025601</v>
      </c>
      <c r="O278" s="34">
        <v>5.1028297510437604</v>
      </c>
    </row>
    <row r="279" spans="1:15" x14ac:dyDescent="0.25">
      <c r="A279" s="35" t="s">
        <v>436</v>
      </c>
      <c r="B279" s="34">
        <v>1886</v>
      </c>
      <c r="C279" s="34">
        <v>58</v>
      </c>
      <c r="D279" s="34">
        <v>238</v>
      </c>
      <c r="E279" s="34">
        <v>527</v>
      </c>
      <c r="F279" s="34">
        <v>591</v>
      </c>
      <c r="G279" s="34">
        <v>388</v>
      </c>
      <c r="H279" s="34">
        <v>84</v>
      </c>
      <c r="I279" s="34" t="s">
        <v>496</v>
      </c>
      <c r="J279" s="34">
        <v>3.0752916224814402</v>
      </c>
      <c r="K279" s="34">
        <v>12.6193001060445</v>
      </c>
      <c r="L279" s="34">
        <v>27.942735949098601</v>
      </c>
      <c r="M279" s="34">
        <v>31.336161187698799</v>
      </c>
      <c r="N279" s="34">
        <v>20.572640509013699</v>
      </c>
      <c r="O279" s="34">
        <v>4.4538706256627698</v>
      </c>
    </row>
    <row r="280" spans="1:15" x14ac:dyDescent="0.25">
      <c r="A280" s="35" t="s">
        <v>437</v>
      </c>
      <c r="B280" s="34">
        <v>4040</v>
      </c>
      <c r="C280" s="34">
        <v>109</v>
      </c>
      <c r="D280" s="34">
        <v>555</v>
      </c>
      <c r="E280" s="34">
        <v>1132</v>
      </c>
      <c r="F280" s="34">
        <v>1325</v>
      </c>
      <c r="G280" s="34">
        <v>766</v>
      </c>
      <c r="H280" s="34">
        <v>153</v>
      </c>
      <c r="I280" s="34" t="s">
        <v>496</v>
      </c>
      <c r="J280" s="34">
        <v>2.6980198019801902</v>
      </c>
      <c r="K280" s="34">
        <v>13.737623762376201</v>
      </c>
      <c r="L280" s="34">
        <v>28.019801980198</v>
      </c>
      <c r="M280" s="34">
        <v>32.797029702970299</v>
      </c>
      <c r="N280" s="34">
        <v>18.9603960396039</v>
      </c>
      <c r="O280" s="34">
        <v>3.7871287128712798</v>
      </c>
    </row>
    <row r="281" spans="1:15" x14ac:dyDescent="0.25">
      <c r="A281" s="35" t="s">
        <v>438</v>
      </c>
      <c r="B281" s="34">
        <v>7885</v>
      </c>
      <c r="C281" s="34">
        <v>152</v>
      </c>
      <c r="D281" s="34">
        <v>724</v>
      </c>
      <c r="E281" s="34">
        <v>1670</v>
      </c>
      <c r="F281" s="34">
        <v>2936</v>
      </c>
      <c r="G281" s="34">
        <v>1926</v>
      </c>
      <c r="H281" s="34">
        <v>477</v>
      </c>
      <c r="I281" s="34" t="s">
        <v>496</v>
      </c>
      <c r="J281" s="34">
        <v>1.92771084337349</v>
      </c>
      <c r="K281" s="34">
        <v>9.1819911223842698</v>
      </c>
      <c r="L281" s="34">
        <v>21.179454660748199</v>
      </c>
      <c r="M281" s="34">
        <v>37.235256816740602</v>
      </c>
      <c r="N281" s="34">
        <v>24.426125554850898</v>
      </c>
      <c r="O281" s="34">
        <v>6.0494610019023396</v>
      </c>
    </row>
    <row r="282" spans="1:15" x14ac:dyDescent="0.25">
      <c r="A282" s="35" t="s">
        <v>439</v>
      </c>
      <c r="B282" s="34">
        <v>124</v>
      </c>
      <c r="C282" s="34">
        <v>2</v>
      </c>
      <c r="D282" s="34">
        <v>16</v>
      </c>
      <c r="E282" s="34">
        <v>26</v>
      </c>
      <c r="F282" s="34">
        <v>50</v>
      </c>
      <c r="G282" s="34">
        <v>21</v>
      </c>
      <c r="H282" s="34">
        <v>9</v>
      </c>
      <c r="I282" s="34" t="s">
        <v>496</v>
      </c>
      <c r="J282" s="34">
        <v>1.61290322580645</v>
      </c>
      <c r="K282" s="34">
        <v>12.9032258064516</v>
      </c>
      <c r="L282" s="34">
        <v>20.967741935483801</v>
      </c>
      <c r="M282" s="34">
        <v>40.322580645161203</v>
      </c>
      <c r="N282" s="34">
        <v>16.935483870967701</v>
      </c>
      <c r="O282" s="34">
        <v>7.2580645161290303</v>
      </c>
    </row>
    <row r="283" spans="1:15" x14ac:dyDescent="0.25">
      <c r="A283" s="35" t="s">
        <v>440</v>
      </c>
      <c r="B283" s="34">
        <v>101</v>
      </c>
      <c r="C283" s="34">
        <v>2</v>
      </c>
      <c r="D283" s="34">
        <v>9</v>
      </c>
      <c r="E283" s="34">
        <v>30</v>
      </c>
      <c r="F283" s="34">
        <v>46</v>
      </c>
      <c r="G283" s="34">
        <v>14</v>
      </c>
      <c r="H283" s="34" t="s">
        <v>496</v>
      </c>
      <c r="I283" s="34" t="s">
        <v>496</v>
      </c>
      <c r="J283" s="34">
        <v>1.98019801980198</v>
      </c>
      <c r="K283" s="34">
        <v>8.9108910891089099</v>
      </c>
      <c r="L283" s="34">
        <v>29.702970297029701</v>
      </c>
      <c r="M283" s="34">
        <v>45.5445544554455</v>
      </c>
      <c r="N283" s="34">
        <v>13.861386138613801</v>
      </c>
      <c r="O283" s="34" t="s">
        <v>496</v>
      </c>
    </row>
    <row r="284" spans="1:15" x14ac:dyDescent="0.25">
      <c r="A284" s="35" t="s">
        <v>441</v>
      </c>
      <c r="B284" s="34">
        <v>3381</v>
      </c>
      <c r="C284" s="34">
        <v>108</v>
      </c>
      <c r="D284" s="34">
        <v>436</v>
      </c>
      <c r="E284" s="34">
        <v>932</v>
      </c>
      <c r="F284" s="34">
        <v>1188</v>
      </c>
      <c r="G284" s="34">
        <v>577</v>
      </c>
      <c r="H284" s="34">
        <v>140</v>
      </c>
      <c r="I284" s="34" t="s">
        <v>496</v>
      </c>
      <c r="J284" s="34">
        <v>3.19432120674356</v>
      </c>
      <c r="K284" s="34">
        <v>12.8955930198166</v>
      </c>
      <c r="L284" s="34">
        <v>27.565808932268499</v>
      </c>
      <c r="M284" s="34">
        <v>35.137533274179198</v>
      </c>
      <c r="N284" s="34">
        <v>17.065956817509601</v>
      </c>
      <c r="O284" s="34">
        <v>4.1407867494824</v>
      </c>
    </row>
    <row r="285" spans="1:15" x14ac:dyDescent="0.25">
      <c r="A285" s="35" t="s">
        <v>442</v>
      </c>
      <c r="B285" s="34">
        <v>120</v>
      </c>
      <c r="C285" s="34">
        <v>5</v>
      </c>
      <c r="D285" s="34">
        <v>11</v>
      </c>
      <c r="E285" s="34">
        <v>28</v>
      </c>
      <c r="F285" s="34">
        <v>49</v>
      </c>
      <c r="G285" s="34">
        <v>23</v>
      </c>
      <c r="H285" s="34">
        <v>4</v>
      </c>
      <c r="I285" s="34" t="s">
        <v>496</v>
      </c>
      <c r="J285" s="34">
        <v>4.1666666666666599</v>
      </c>
      <c r="K285" s="34">
        <v>9.1666666666666607</v>
      </c>
      <c r="L285" s="34">
        <v>23.3333333333333</v>
      </c>
      <c r="M285" s="34">
        <v>40.8333333333333</v>
      </c>
      <c r="N285" s="34">
        <v>19.1666666666666</v>
      </c>
      <c r="O285" s="34">
        <v>3.3333333333333299</v>
      </c>
    </row>
    <row r="286" spans="1:15" x14ac:dyDescent="0.25">
      <c r="A286" s="35" t="s">
        <v>443</v>
      </c>
      <c r="B286" s="34">
        <v>45217</v>
      </c>
      <c r="C286" s="34">
        <v>1098</v>
      </c>
      <c r="D286" s="34">
        <v>5339</v>
      </c>
      <c r="E286" s="34">
        <v>11760</v>
      </c>
      <c r="F286" s="34">
        <v>15802</v>
      </c>
      <c r="G286" s="34">
        <v>9108</v>
      </c>
      <c r="H286" s="34">
        <v>2110</v>
      </c>
      <c r="I286" s="34" t="s">
        <v>496</v>
      </c>
      <c r="J286" s="34">
        <v>2.4282902448194199</v>
      </c>
      <c r="K286" s="34">
        <v>11.8075060264944</v>
      </c>
      <c r="L286" s="34">
        <v>26.007917376207999</v>
      </c>
      <c r="M286" s="34">
        <v>34.947033195479499</v>
      </c>
      <c r="N286" s="34">
        <v>20.142866620961101</v>
      </c>
      <c r="O286" s="34">
        <v>4.6663865360373302</v>
      </c>
    </row>
    <row r="287" spans="1:15" x14ac:dyDescent="0.25">
      <c r="A287" s="35" t="s">
        <v>474</v>
      </c>
      <c r="B287" s="34">
        <v>2674</v>
      </c>
      <c r="C287" s="34">
        <v>89</v>
      </c>
      <c r="D287" s="34">
        <v>413</v>
      </c>
      <c r="E287" s="34">
        <v>754</v>
      </c>
      <c r="F287" s="34">
        <v>876</v>
      </c>
      <c r="G287" s="34">
        <v>466</v>
      </c>
      <c r="H287" s="34">
        <v>76</v>
      </c>
      <c r="I287" s="34" t="s">
        <v>496</v>
      </c>
      <c r="J287" s="34">
        <v>3.3283470456245299</v>
      </c>
      <c r="K287" s="34">
        <v>15.4450261780104</v>
      </c>
      <c r="L287" s="34">
        <v>28.197456993268499</v>
      </c>
      <c r="M287" s="34">
        <v>32.7599102468212</v>
      </c>
      <c r="N287" s="34">
        <v>17.427075542258699</v>
      </c>
      <c r="O287" s="34">
        <v>2.8421839940164499</v>
      </c>
    </row>
    <row r="288" spans="1:15" x14ac:dyDescent="0.25">
      <c r="A288" s="35" t="s">
        <v>475</v>
      </c>
      <c r="B288" s="34">
        <v>622</v>
      </c>
      <c r="C288" s="34">
        <v>14</v>
      </c>
      <c r="D288" s="34">
        <v>84</v>
      </c>
      <c r="E288" s="34">
        <v>157</v>
      </c>
      <c r="F288" s="34">
        <v>234</v>
      </c>
      <c r="G288" s="34">
        <v>105</v>
      </c>
      <c r="H288" s="34">
        <v>28</v>
      </c>
      <c r="I288" s="34" t="s">
        <v>496</v>
      </c>
      <c r="J288" s="34">
        <v>2.2508038585209</v>
      </c>
      <c r="K288" s="34">
        <v>13.5048231511254</v>
      </c>
      <c r="L288" s="34">
        <v>25.24115755627</v>
      </c>
      <c r="M288" s="34">
        <v>37.620578778134998</v>
      </c>
      <c r="N288" s="34">
        <v>16.881028938906699</v>
      </c>
      <c r="O288" s="34">
        <v>4.5016077170418001</v>
      </c>
    </row>
    <row r="289" spans="1:15" x14ac:dyDescent="0.25">
      <c r="A289" s="35" t="s">
        <v>476</v>
      </c>
      <c r="B289" s="34">
        <v>1088</v>
      </c>
      <c r="C289" s="34">
        <v>35</v>
      </c>
      <c r="D289" s="34">
        <v>143</v>
      </c>
      <c r="E289" s="34">
        <v>329</v>
      </c>
      <c r="F289" s="34">
        <v>381</v>
      </c>
      <c r="G289" s="34">
        <v>163</v>
      </c>
      <c r="H289" s="34">
        <v>37</v>
      </c>
      <c r="I289" s="34" t="s">
        <v>496</v>
      </c>
      <c r="J289" s="34">
        <v>3.21691176470588</v>
      </c>
      <c r="K289" s="34">
        <v>13.143382352941099</v>
      </c>
      <c r="L289" s="34">
        <v>30.238970588235201</v>
      </c>
      <c r="M289" s="34">
        <v>35.018382352941103</v>
      </c>
      <c r="N289" s="34">
        <v>14.981617647058799</v>
      </c>
      <c r="O289" s="34">
        <v>3.4007352941176401</v>
      </c>
    </row>
    <row r="290" spans="1:15" x14ac:dyDescent="0.25">
      <c r="A290" s="35" t="s">
        <v>477</v>
      </c>
      <c r="B290" s="34">
        <v>2680</v>
      </c>
      <c r="C290" s="34">
        <v>83</v>
      </c>
      <c r="D290" s="34">
        <v>404</v>
      </c>
      <c r="E290" s="34">
        <v>769</v>
      </c>
      <c r="F290" s="34">
        <v>891</v>
      </c>
      <c r="G290" s="34">
        <v>445</v>
      </c>
      <c r="H290" s="34">
        <v>88</v>
      </c>
      <c r="I290" s="34" t="s">
        <v>496</v>
      </c>
      <c r="J290" s="34">
        <v>3.0970149253731298</v>
      </c>
      <c r="K290" s="34">
        <v>15.0746268656716</v>
      </c>
      <c r="L290" s="34">
        <v>28.694029850746201</v>
      </c>
      <c r="M290" s="34">
        <v>33.246268656716403</v>
      </c>
      <c r="N290" s="34">
        <v>16.6044776119403</v>
      </c>
      <c r="O290" s="34">
        <v>3.2835820895522301</v>
      </c>
    </row>
    <row r="291" spans="1:15" x14ac:dyDescent="0.25">
      <c r="A291" s="35" t="s">
        <v>478</v>
      </c>
      <c r="B291" s="34">
        <v>2693</v>
      </c>
      <c r="C291" s="34">
        <v>68</v>
      </c>
      <c r="D291" s="34">
        <v>311</v>
      </c>
      <c r="E291" s="34">
        <v>741</v>
      </c>
      <c r="F291" s="34">
        <v>950</v>
      </c>
      <c r="G291" s="34">
        <v>502</v>
      </c>
      <c r="H291" s="34">
        <v>121</v>
      </c>
      <c r="I291" s="34" t="s">
        <v>496</v>
      </c>
      <c r="J291" s="34">
        <v>2.5250649832900098</v>
      </c>
      <c r="K291" s="34">
        <v>11.548458967694</v>
      </c>
      <c r="L291" s="34">
        <v>27.515781656145499</v>
      </c>
      <c r="M291" s="34">
        <v>35.276643148904498</v>
      </c>
      <c r="N291" s="34">
        <v>18.640920906052699</v>
      </c>
      <c r="O291" s="34">
        <v>4.4931303379131</v>
      </c>
    </row>
    <row r="292" spans="1:15" x14ac:dyDescent="0.25">
      <c r="A292" s="35" t="s">
        <v>479</v>
      </c>
      <c r="B292" s="34">
        <v>4666</v>
      </c>
      <c r="C292" s="34">
        <v>81</v>
      </c>
      <c r="D292" s="34">
        <v>459</v>
      </c>
      <c r="E292" s="34">
        <v>1277</v>
      </c>
      <c r="F292" s="34">
        <v>1678</v>
      </c>
      <c r="G292" s="34">
        <v>929</v>
      </c>
      <c r="H292" s="34">
        <v>242</v>
      </c>
      <c r="I292" s="34" t="s">
        <v>496</v>
      </c>
      <c r="J292" s="34">
        <v>1.7359622803257599</v>
      </c>
      <c r="K292" s="34">
        <v>9.8371195885126408</v>
      </c>
      <c r="L292" s="34">
        <v>27.368195456493702</v>
      </c>
      <c r="M292" s="34">
        <v>35.962280325760801</v>
      </c>
      <c r="N292" s="34">
        <v>19.9099871410201</v>
      </c>
      <c r="O292" s="34">
        <v>5.1864552078868398</v>
      </c>
    </row>
    <row r="293" spans="1:15" x14ac:dyDescent="0.25">
      <c r="A293" s="35" t="s">
        <v>480</v>
      </c>
      <c r="B293" s="34">
        <v>13402</v>
      </c>
      <c r="C293" s="34">
        <v>297</v>
      </c>
      <c r="D293" s="34">
        <v>1381</v>
      </c>
      <c r="E293" s="34">
        <v>3358</v>
      </c>
      <c r="F293" s="34">
        <v>4833</v>
      </c>
      <c r="G293" s="34">
        <v>2867</v>
      </c>
      <c r="H293" s="34">
        <v>666</v>
      </c>
      <c r="I293" s="34" t="s">
        <v>496</v>
      </c>
      <c r="J293" s="34">
        <v>2.2160871511714602</v>
      </c>
      <c r="K293" s="34">
        <v>10.304432174302301</v>
      </c>
      <c r="L293" s="34">
        <v>25.055961796746701</v>
      </c>
      <c r="M293" s="34">
        <v>36.061781823608399</v>
      </c>
      <c r="N293" s="34">
        <v>21.392329503059202</v>
      </c>
      <c r="O293" s="34">
        <v>4.9694075511117699</v>
      </c>
    </row>
    <row r="294" spans="1:15" x14ac:dyDescent="0.25">
      <c r="A294" s="35" t="s">
        <v>481</v>
      </c>
      <c r="B294" s="34">
        <v>1801</v>
      </c>
      <c r="C294" s="34">
        <v>38</v>
      </c>
      <c r="D294" s="34">
        <v>228</v>
      </c>
      <c r="E294" s="34">
        <v>484</v>
      </c>
      <c r="F294" s="34">
        <v>612</v>
      </c>
      <c r="G294" s="34">
        <v>350</v>
      </c>
      <c r="H294" s="34">
        <v>89</v>
      </c>
      <c r="I294" s="34" t="s">
        <v>496</v>
      </c>
      <c r="J294" s="34">
        <v>2.1099389228206502</v>
      </c>
      <c r="K294" s="34">
        <v>12.6596335369239</v>
      </c>
      <c r="L294" s="34">
        <v>26.8739589117157</v>
      </c>
      <c r="M294" s="34">
        <v>33.981121599111603</v>
      </c>
      <c r="N294" s="34">
        <v>19.433647973348101</v>
      </c>
      <c r="O294" s="34">
        <v>4.9416990560799503</v>
      </c>
    </row>
    <row r="295" spans="1:15" x14ac:dyDescent="0.25">
      <c r="A295" s="35" t="s">
        <v>482</v>
      </c>
      <c r="B295" s="34">
        <v>4008</v>
      </c>
      <c r="C295" s="34">
        <v>104</v>
      </c>
      <c r="D295" s="34">
        <v>547</v>
      </c>
      <c r="E295" s="34">
        <v>1148</v>
      </c>
      <c r="F295" s="34">
        <v>1342</v>
      </c>
      <c r="G295" s="34">
        <v>727</v>
      </c>
      <c r="H295" s="34">
        <v>140</v>
      </c>
      <c r="I295" s="34" t="s">
        <v>496</v>
      </c>
      <c r="J295" s="34">
        <v>2.59481037924151</v>
      </c>
      <c r="K295" s="34">
        <v>13.6477045908183</v>
      </c>
      <c r="L295" s="34">
        <v>28.6427145708582</v>
      </c>
      <c r="M295" s="34">
        <v>33.483033932135697</v>
      </c>
      <c r="N295" s="34">
        <v>18.138722554890201</v>
      </c>
      <c r="O295" s="34">
        <v>3.4930139720558802</v>
      </c>
    </row>
    <row r="296" spans="1:15" x14ac:dyDescent="0.25">
      <c r="A296" s="35" t="s">
        <v>483</v>
      </c>
      <c r="B296" s="34">
        <v>7472</v>
      </c>
      <c r="C296" s="34">
        <v>156</v>
      </c>
      <c r="D296" s="34">
        <v>689</v>
      </c>
      <c r="E296" s="34">
        <v>1625</v>
      </c>
      <c r="F296" s="34">
        <v>2813</v>
      </c>
      <c r="G296" s="34">
        <v>1759</v>
      </c>
      <c r="H296" s="34">
        <v>430</v>
      </c>
      <c r="I296" s="34" t="s">
        <v>496</v>
      </c>
      <c r="J296" s="34">
        <v>2.0877944325481801</v>
      </c>
      <c r="K296" s="34">
        <v>9.2210920770877909</v>
      </c>
      <c r="L296" s="34">
        <v>21.7478586723768</v>
      </c>
      <c r="M296" s="34">
        <v>37.647216274089899</v>
      </c>
      <c r="N296" s="34">
        <v>23.541220556745099</v>
      </c>
      <c r="O296" s="34">
        <v>5.7548179871520304</v>
      </c>
    </row>
    <row r="297" spans="1:15" x14ac:dyDescent="0.25">
      <c r="A297" s="35" t="s">
        <v>484</v>
      </c>
      <c r="B297" s="34">
        <v>107</v>
      </c>
      <c r="C297" s="34" t="s">
        <v>496</v>
      </c>
      <c r="D297" s="34">
        <v>9</v>
      </c>
      <c r="E297" s="34">
        <v>26</v>
      </c>
      <c r="F297" s="34">
        <v>41</v>
      </c>
      <c r="G297" s="34">
        <v>26</v>
      </c>
      <c r="H297" s="34">
        <v>5</v>
      </c>
      <c r="I297" s="34" t="s">
        <v>496</v>
      </c>
      <c r="J297" s="34" t="s">
        <v>496</v>
      </c>
      <c r="K297" s="34">
        <v>8.4112149532710205</v>
      </c>
      <c r="L297" s="34">
        <v>24.299065420560702</v>
      </c>
      <c r="M297" s="34">
        <v>38.317757009345698</v>
      </c>
      <c r="N297" s="34">
        <v>24.299065420560702</v>
      </c>
      <c r="O297" s="34">
        <v>4.6728971962616797</v>
      </c>
    </row>
    <row r="298" spans="1:15" x14ac:dyDescent="0.25">
      <c r="A298" s="35" t="s">
        <v>485</v>
      </c>
      <c r="B298" s="34">
        <v>65</v>
      </c>
      <c r="C298" s="34" t="s">
        <v>496</v>
      </c>
      <c r="D298" s="34">
        <v>7</v>
      </c>
      <c r="E298" s="34">
        <v>20</v>
      </c>
      <c r="F298" s="34">
        <v>22</v>
      </c>
      <c r="G298" s="34">
        <v>11</v>
      </c>
      <c r="H298" s="34">
        <v>5</v>
      </c>
      <c r="I298" s="34" t="s">
        <v>496</v>
      </c>
      <c r="J298" s="34" t="s">
        <v>496</v>
      </c>
      <c r="K298" s="34">
        <v>10.769230769230701</v>
      </c>
      <c r="L298" s="34">
        <v>30.769230769230699</v>
      </c>
      <c r="M298" s="34">
        <v>33.846153846153797</v>
      </c>
      <c r="N298" s="34">
        <v>16.923076923076898</v>
      </c>
      <c r="O298" s="34">
        <v>7.6923076923076898</v>
      </c>
    </row>
    <row r="299" spans="1:15" x14ac:dyDescent="0.25">
      <c r="A299" s="35" t="s">
        <v>486</v>
      </c>
      <c r="B299" s="34">
        <v>3214</v>
      </c>
      <c r="C299" s="34">
        <v>119</v>
      </c>
      <c r="D299" s="34">
        <v>408</v>
      </c>
      <c r="E299" s="34">
        <v>876</v>
      </c>
      <c r="F299" s="34">
        <v>1086</v>
      </c>
      <c r="G299" s="34">
        <v>607</v>
      </c>
      <c r="H299" s="34">
        <v>118</v>
      </c>
      <c r="I299" s="34" t="s">
        <v>496</v>
      </c>
      <c r="J299" s="34">
        <v>3.7025513378967001</v>
      </c>
      <c r="K299" s="34">
        <v>12.694461729931501</v>
      </c>
      <c r="L299" s="34">
        <v>27.255756067205901</v>
      </c>
      <c r="M299" s="34">
        <v>33.789670192906001</v>
      </c>
      <c r="N299" s="34">
        <v>18.886123210952</v>
      </c>
      <c r="O299" s="34">
        <v>3.6714374611076499</v>
      </c>
    </row>
    <row r="300" spans="1:15" x14ac:dyDescent="0.25">
      <c r="A300" s="35" t="s">
        <v>487</v>
      </c>
      <c r="B300" s="34">
        <v>133</v>
      </c>
      <c r="C300" s="34">
        <v>2</v>
      </c>
      <c r="D300" s="34">
        <v>14</v>
      </c>
      <c r="E300" s="34">
        <v>33</v>
      </c>
      <c r="F300" s="34">
        <v>51</v>
      </c>
      <c r="G300" s="34">
        <v>24</v>
      </c>
      <c r="H300" s="34">
        <v>9</v>
      </c>
      <c r="I300" s="34" t="s">
        <v>496</v>
      </c>
      <c r="J300" s="34">
        <v>1.5037593984962401</v>
      </c>
      <c r="K300" s="34">
        <v>10.5263157894736</v>
      </c>
      <c r="L300" s="34">
        <v>24.812030075187899</v>
      </c>
      <c r="M300" s="34">
        <v>38.345864661654097</v>
      </c>
      <c r="N300" s="34">
        <v>18.045112781954799</v>
      </c>
      <c r="O300" s="34">
        <v>6.7669172932330799</v>
      </c>
    </row>
    <row r="301" spans="1:15" x14ac:dyDescent="0.25">
      <c r="A301" s="35" t="s">
        <v>488</v>
      </c>
      <c r="B301" s="34">
        <v>44835</v>
      </c>
      <c r="C301" s="34">
        <v>1086</v>
      </c>
      <c r="D301" s="34">
        <v>5102</v>
      </c>
      <c r="E301" s="34">
        <v>11644</v>
      </c>
      <c r="F301" s="34">
        <v>15894</v>
      </c>
      <c r="G301" s="34">
        <v>9038</v>
      </c>
      <c r="H301" s="34">
        <v>2071</v>
      </c>
      <c r="I301" s="34" t="s">
        <v>496</v>
      </c>
      <c r="J301" s="34">
        <v>2.4222147875543598</v>
      </c>
      <c r="K301" s="34">
        <v>11.3795026207204</v>
      </c>
      <c r="L301" s="34">
        <v>25.970781755325</v>
      </c>
      <c r="M301" s="34">
        <v>35.449983271997297</v>
      </c>
      <c r="N301" s="34">
        <v>20.158358425337301</v>
      </c>
      <c r="O301" s="34">
        <v>4.6191591390654603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808-F094-4FA0-A14D-32F8050FDEB9}">
  <dimension ref="A1:Q26"/>
  <sheetViews>
    <sheetView topLeftCell="B1" zoomScaleNormal="100" workbookViewId="0">
      <selection activeCell="B3" sqref="B3"/>
    </sheetView>
  </sheetViews>
  <sheetFormatPr defaultRowHeight="14.25" x14ac:dyDescent="0.2"/>
  <cols>
    <col min="1" max="1" width="30.28515625" style="1" hidden="1" customWidth="1"/>
    <col min="2" max="2" width="23.7109375" style="1" customWidth="1"/>
    <col min="3" max="9" width="9.140625" style="1"/>
    <col min="10" max="10" width="2.7109375" style="1" customWidth="1"/>
    <col min="11" max="16384" width="9.140625" style="1"/>
  </cols>
  <sheetData>
    <row r="1" spans="1:17" ht="15.75" x14ac:dyDescent="0.25">
      <c r="B1" s="2" t="s">
        <v>492</v>
      </c>
    </row>
    <row r="2" spans="1:17" ht="15.75" x14ac:dyDescent="0.25">
      <c r="B2" s="2" t="s">
        <v>98</v>
      </c>
    </row>
    <row r="3" spans="1:17" ht="15.75" x14ac:dyDescent="0.25">
      <c r="B3" s="2"/>
    </row>
    <row r="4" spans="1:17" s="5" customFormat="1" ht="12.75" x14ac:dyDescent="0.2">
      <c r="B4" s="20" t="s">
        <v>144</v>
      </c>
    </row>
    <row r="5" spans="1:17" s="5" customFormat="1" ht="12.75" x14ac:dyDescent="0.2">
      <c r="C5" s="6" t="s">
        <v>0</v>
      </c>
      <c r="K5" s="6" t="s">
        <v>1</v>
      </c>
    </row>
    <row r="6" spans="1:17" s="5" customFormat="1" ht="25.5" x14ac:dyDescent="0.2">
      <c r="C6" s="7" t="s">
        <v>18</v>
      </c>
      <c r="D6" s="7" t="s">
        <v>25</v>
      </c>
      <c r="E6" s="7">
        <v>2</v>
      </c>
      <c r="F6" s="7">
        <v>3</v>
      </c>
      <c r="G6" s="7">
        <v>4</v>
      </c>
      <c r="H6" s="7" t="s">
        <v>26</v>
      </c>
      <c r="I6" s="7" t="s">
        <v>33</v>
      </c>
      <c r="J6" s="8"/>
      <c r="K6" s="7" t="s">
        <v>25</v>
      </c>
      <c r="L6" s="7">
        <v>2</v>
      </c>
      <c r="M6" s="7">
        <v>3</v>
      </c>
      <c r="N6" s="7">
        <v>4</v>
      </c>
      <c r="O6" s="7" t="s">
        <v>26</v>
      </c>
      <c r="P6" s="17"/>
    </row>
    <row r="7" spans="1:17" s="5" customFormat="1" ht="12.75" x14ac:dyDescent="0.2">
      <c r="A7" s="5" t="s">
        <v>34</v>
      </c>
      <c r="B7" s="5" t="s">
        <v>4</v>
      </c>
      <c r="C7" s="9">
        <f>VLOOKUP(CONCATENATE(Lookup!$F$2,$A7), t2.3, 2)</f>
        <v>2674</v>
      </c>
      <c r="D7" s="9">
        <f>VLOOKUP(CONCATENATE(Lookup!$F$2,$A7), t2.3, 3)</f>
        <v>939</v>
      </c>
      <c r="E7" s="9">
        <f>VLOOKUP(CONCATENATE(Lookup!$F$2,$A7), t2.3, 4)</f>
        <v>564</v>
      </c>
      <c r="F7" s="9">
        <f>VLOOKUP(CONCATENATE(Lookup!$F$2,$A7), t2.3, 5)</f>
        <v>541</v>
      </c>
      <c r="G7" s="9">
        <f>VLOOKUP(CONCATENATE(Lookup!$F$2,$A7), t2.3, 6)</f>
        <v>376</v>
      </c>
      <c r="H7" s="9">
        <f>VLOOKUP(CONCATENATE(Lookup!$F$2,$A7), t2.3, 7)</f>
        <v>254</v>
      </c>
      <c r="I7" s="9" t="str">
        <f>VLOOKUP(CONCATENATE(Lookup!$F$2,$A7), t2.3, 8)</f>
        <v>-</v>
      </c>
      <c r="J7" s="9" t="s">
        <v>32</v>
      </c>
      <c r="K7" s="11">
        <f>VLOOKUP(CONCATENATE(Lookup!$F$2,$A7), t2.3, 9)</f>
        <v>35.115931189229599</v>
      </c>
      <c r="L7" s="11">
        <f>VLOOKUP(CONCATENATE(Lookup!$F$2,$A7), t2.3, 10)</f>
        <v>21.091997008227299</v>
      </c>
      <c r="M7" s="11">
        <f>VLOOKUP(CONCATENATE(Lookup!$F$2,$A7), t2.3, 11)</f>
        <v>20.231862378459201</v>
      </c>
      <c r="N7" s="11">
        <f>VLOOKUP(CONCATENATE(Lookup!$F$2,$A7), t2.3, 12)</f>
        <v>14.061331338818199</v>
      </c>
      <c r="O7" s="11">
        <f>VLOOKUP(CONCATENATE(Lookup!$F$2,$A7), t2.3, 13)</f>
        <v>9.4988780852655097</v>
      </c>
      <c r="P7" s="26" t="s">
        <v>32</v>
      </c>
      <c r="Q7" s="26" t="s">
        <v>32</v>
      </c>
    </row>
    <row r="8" spans="1:17" s="5" customFormat="1" ht="12.75" x14ac:dyDescent="0.2">
      <c r="A8" s="5" t="s">
        <v>35</v>
      </c>
      <c r="B8" s="5" t="s">
        <v>5</v>
      </c>
      <c r="C8" s="9">
        <f>VLOOKUP(CONCATENATE(Lookup!$F$2,$A8), t2.3, 2)</f>
        <v>622</v>
      </c>
      <c r="D8" s="9">
        <f>VLOOKUP(CONCATENATE(Lookup!$F$2,$A8), t2.3, 3)</f>
        <v>45</v>
      </c>
      <c r="E8" s="9">
        <f>VLOOKUP(CONCATENATE(Lookup!$F$2,$A8), t2.3, 4)</f>
        <v>128</v>
      </c>
      <c r="F8" s="9">
        <f>VLOOKUP(CONCATENATE(Lookup!$F$2,$A8), t2.3, 5)</f>
        <v>234</v>
      </c>
      <c r="G8" s="9">
        <f>VLOOKUP(CONCATENATE(Lookup!$F$2,$A8), t2.3, 6)</f>
        <v>154</v>
      </c>
      <c r="H8" s="9">
        <f>VLOOKUP(CONCATENATE(Lookup!$F$2,$A8), t2.3, 7)</f>
        <v>29</v>
      </c>
      <c r="I8" s="9">
        <f>VLOOKUP(CONCATENATE(Lookup!$F$2,$A8), t2.3, 8)</f>
        <v>32</v>
      </c>
      <c r="J8" s="9" t="s">
        <v>32</v>
      </c>
      <c r="K8" s="11">
        <f>VLOOKUP(CONCATENATE(Lookup!$F$2,$A8), t2.3, 9)</f>
        <v>7.6271186440677896</v>
      </c>
      <c r="L8" s="11">
        <f>VLOOKUP(CONCATENATE(Lookup!$F$2,$A8), t2.3, 10)</f>
        <v>21.694915254237198</v>
      </c>
      <c r="M8" s="11">
        <f>VLOOKUP(CONCATENATE(Lookup!$F$2,$A8), t2.3, 11)</f>
        <v>39.661016949152497</v>
      </c>
      <c r="N8" s="11">
        <f>VLOOKUP(CONCATENATE(Lookup!$F$2,$A8), t2.3, 12)</f>
        <v>26.1016949152542</v>
      </c>
      <c r="O8" s="11">
        <f>VLOOKUP(CONCATENATE(Lookup!$F$2,$A8), t2.3, 13)</f>
        <v>4.9152542372881296</v>
      </c>
    </row>
    <row r="9" spans="1:17" s="5" customFormat="1" ht="12.75" x14ac:dyDescent="0.2">
      <c r="A9" s="5" t="s">
        <v>36</v>
      </c>
      <c r="B9" s="5" t="s">
        <v>6</v>
      </c>
      <c r="C9" s="9">
        <f>VLOOKUP(CONCATENATE(Lookup!$F$2,$A9), t2.3, 2)</f>
        <v>1088</v>
      </c>
      <c r="D9" s="9">
        <f>VLOOKUP(CONCATENATE(Lookup!$F$2,$A9), t2.3, 3)</f>
        <v>146</v>
      </c>
      <c r="E9" s="9">
        <f>VLOOKUP(CONCATENATE(Lookup!$F$2,$A9), t2.3, 4)</f>
        <v>303</v>
      </c>
      <c r="F9" s="9">
        <f>VLOOKUP(CONCATENATE(Lookup!$F$2,$A9), t2.3, 5)</f>
        <v>393</v>
      </c>
      <c r="G9" s="9">
        <f>VLOOKUP(CONCATENATE(Lookup!$F$2,$A9), t2.3, 6)</f>
        <v>133</v>
      </c>
      <c r="H9" s="9">
        <f>VLOOKUP(CONCATENATE(Lookup!$F$2,$A9), t2.3, 7)</f>
        <v>109</v>
      </c>
      <c r="I9" s="9">
        <f>VLOOKUP(CONCATENATE(Lookup!$F$2,$A9), t2.3, 8)</f>
        <v>4</v>
      </c>
      <c r="J9" s="9" t="s">
        <v>32</v>
      </c>
      <c r="K9" s="11">
        <f>VLOOKUP(CONCATENATE(Lookup!$F$2,$A9), t2.3, 9)</f>
        <v>13.4686346863468</v>
      </c>
      <c r="L9" s="11">
        <f>VLOOKUP(CONCATENATE(Lookup!$F$2,$A9), t2.3, 10)</f>
        <v>27.952029520295198</v>
      </c>
      <c r="M9" s="11">
        <f>VLOOKUP(CONCATENATE(Lookup!$F$2,$A9), t2.3, 11)</f>
        <v>36.254612546125401</v>
      </c>
      <c r="N9" s="11">
        <f>VLOOKUP(CONCATENATE(Lookup!$F$2,$A9), t2.3, 12)</f>
        <v>12.269372693726901</v>
      </c>
      <c r="O9" s="11">
        <f>VLOOKUP(CONCATENATE(Lookup!$F$2,$A9), t2.3, 13)</f>
        <v>10.0553505535055</v>
      </c>
    </row>
    <row r="10" spans="1:17" s="5" customFormat="1" ht="12.75" x14ac:dyDescent="0.2">
      <c r="A10" s="5" t="s">
        <v>37</v>
      </c>
      <c r="B10" s="5" t="s">
        <v>7</v>
      </c>
      <c r="C10" s="9">
        <f>VLOOKUP(CONCATENATE(Lookup!$F$2,$A10), t2.3, 2)</f>
        <v>2680</v>
      </c>
      <c r="D10" s="9">
        <f>VLOOKUP(CONCATENATE(Lookup!$F$2,$A10), t2.3, 3)</f>
        <v>753</v>
      </c>
      <c r="E10" s="9">
        <f>VLOOKUP(CONCATENATE(Lookup!$F$2,$A10), t2.3, 4)</f>
        <v>646</v>
      </c>
      <c r="F10" s="9">
        <f>VLOOKUP(CONCATENATE(Lookup!$F$2,$A10), t2.3, 5)</f>
        <v>466</v>
      </c>
      <c r="G10" s="9">
        <f>VLOOKUP(CONCATENATE(Lookup!$F$2,$A10), t2.3, 6)</f>
        <v>401</v>
      </c>
      <c r="H10" s="9">
        <f>VLOOKUP(CONCATENATE(Lookup!$F$2,$A10), t2.3, 7)</f>
        <v>414</v>
      </c>
      <c r="I10" s="9" t="str">
        <f>VLOOKUP(CONCATENATE(Lookup!$F$2,$A10), t2.3, 8)</f>
        <v>-</v>
      </c>
      <c r="J10" s="9" t="s">
        <v>32</v>
      </c>
      <c r="K10" s="11">
        <f>VLOOKUP(CONCATENATE(Lookup!$F$2,$A10), t2.3, 9)</f>
        <v>28.097014925373099</v>
      </c>
      <c r="L10" s="11">
        <f>VLOOKUP(CONCATENATE(Lookup!$F$2,$A10), t2.3, 10)</f>
        <v>24.104477611940201</v>
      </c>
      <c r="M10" s="11">
        <f>VLOOKUP(CONCATENATE(Lookup!$F$2,$A10), t2.3, 11)</f>
        <v>17.388059701492502</v>
      </c>
      <c r="N10" s="11">
        <f>VLOOKUP(CONCATENATE(Lookup!$F$2,$A10), t2.3, 12)</f>
        <v>14.9626865671641</v>
      </c>
      <c r="O10" s="11">
        <f>VLOOKUP(CONCATENATE(Lookup!$F$2,$A10), t2.3, 13)</f>
        <v>15.4477611940298</v>
      </c>
    </row>
    <row r="11" spans="1:17" s="5" customFormat="1" ht="12.75" x14ac:dyDescent="0.2">
      <c r="A11" s="5" t="s">
        <v>38</v>
      </c>
      <c r="B11" s="5" t="s">
        <v>8</v>
      </c>
      <c r="C11" s="9">
        <f>VLOOKUP(CONCATENATE(Lookup!$F$2,$A11), t2.3, 2)</f>
        <v>2693</v>
      </c>
      <c r="D11" s="9">
        <f>VLOOKUP(CONCATENATE(Lookup!$F$2,$A11), t2.3, 3)</f>
        <v>544</v>
      </c>
      <c r="E11" s="9">
        <f>VLOOKUP(CONCATENATE(Lookup!$F$2,$A11), t2.3, 4)</f>
        <v>611</v>
      </c>
      <c r="F11" s="9">
        <f>VLOOKUP(CONCATENATE(Lookup!$F$2,$A11), t2.3, 5)</f>
        <v>599</v>
      </c>
      <c r="G11" s="9">
        <f>VLOOKUP(CONCATENATE(Lookup!$F$2,$A11), t2.3, 6)</f>
        <v>457</v>
      </c>
      <c r="H11" s="9">
        <f>VLOOKUP(CONCATENATE(Lookup!$F$2,$A11), t2.3, 7)</f>
        <v>474</v>
      </c>
      <c r="I11" s="9">
        <f>VLOOKUP(CONCATENATE(Lookup!$F$2,$A11), t2.3, 8)</f>
        <v>8</v>
      </c>
      <c r="J11" s="9" t="s">
        <v>32</v>
      </c>
      <c r="K11" s="11">
        <f>VLOOKUP(CONCATENATE(Lookup!$F$2,$A11), t2.3, 9)</f>
        <v>20.2607076350093</v>
      </c>
      <c r="L11" s="11">
        <f>VLOOKUP(CONCATENATE(Lookup!$F$2,$A11), t2.3, 10)</f>
        <v>22.756052141527</v>
      </c>
      <c r="M11" s="11">
        <f>VLOOKUP(CONCATENATE(Lookup!$F$2,$A11), t2.3, 11)</f>
        <v>22.309124767225299</v>
      </c>
      <c r="N11" s="11">
        <f>VLOOKUP(CONCATENATE(Lookup!$F$2,$A11), t2.3, 12)</f>
        <v>17.020484171322099</v>
      </c>
      <c r="O11" s="11">
        <f>VLOOKUP(CONCATENATE(Lookup!$F$2,$A11), t2.3, 13)</f>
        <v>17.653631284916202</v>
      </c>
    </row>
    <row r="12" spans="1:17" s="5" customFormat="1" ht="12.75" x14ac:dyDescent="0.2">
      <c r="A12" s="5" t="s">
        <v>39</v>
      </c>
      <c r="B12" s="5" t="s">
        <v>9</v>
      </c>
      <c r="C12" s="9">
        <f>VLOOKUP(CONCATENATE(Lookup!$F$2,$A12), t2.3, 2)</f>
        <v>4666</v>
      </c>
      <c r="D12" s="9">
        <f>VLOOKUP(CONCATENATE(Lookup!$F$2,$A12), t2.3, 3)</f>
        <v>276</v>
      </c>
      <c r="E12" s="9">
        <f>VLOOKUP(CONCATENATE(Lookup!$F$2,$A12), t2.3, 4)</f>
        <v>751</v>
      </c>
      <c r="F12" s="9">
        <f>VLOOKUP(CONCATENATE(Lookup!$F$2,$A12), t2.3, 5)</f>
        <v>971</v>
      </c>
      <c r="G12" s="9">
        <f>VLOOKUP(CONCATENATE(Lookup!$F$2,$A12), t2.3, 6)</f>
        <v>1476</v>
      </c>
      <c r="H12" s="9">
        <f>VLOOKUP(CONCATENATE(Lookup!$F$2,$A12), t2.3, 7)</f>
        <v>1190</v>
      </c>
      <c r="I12" s="9">
        <f>VLOOKUP(CONCATENATE(Lookup!$F$2,$A12), t2.3, 8)</f>
        <v>2</v>
      </c>
      <c r="J12" s="9" t="s">
        <v>32</v>
      </c>
      <c r="K12" s="11">
        <f>VLOOKUP(CONCATENATE(Lookup!$F$2,$A12), t2.3, 9)</f>
        <v>5.9176672384219504</v>
      </c>
      <c r="L12" s="11">
        <f>VLOOKUP(CONCATENATE(Lookup!$F$2,$A12), t2.3, 10)</f>
        <v>16.102058319039401</v>
      </c>
      <c r="M12" s="11">
        <f>VLOOKUP(CONCATENATE(Lookup!$F$2,$A12), t2.3, 11)</f>
        <v>20.8190394511149</v>
      </c>
      <c r="N12" s="11">
        <f>VLOOKUP(CONCATENATE(Lookup!$F$2,$A12), t2.3, 12)</f>
        <v>31.6466552315608</v>
      </c>
      <c r="O12" s="11">
        <f>VLOOKUP(CONCATENATE(Lookup!$F$2,$A12), t2.3, 13)</f>
        <v>25.514579759862698</v>
      </c>
    </row>
    <row r="13" spans="1:17" s="5" customFormat="1" ht="12.75" x14ac:dyDescent="0.2">
      <c r="A13" s="5" t="s">
        <v>40</v>
      </c>
      <c r="B13" s="5" t="s">
        <v>10</v>
      </c>
      <c r="C13" s="9">
        <f>VLOOKUP(CONCATENATE(Lookup!$F$2,$A13), t2.3, 2)</f>
        <v>13402</v>
      </c>
      <c r="D13" s="9">
        <f>VLOOKUP(CONCATENATE(Lookup!$F$2,$A13), t2.3, 3)</f>
        <v>4864</v>
      </c>
      <c r="E13" s="9">
        <f>VLOOKUP(CONCATENATE(Lookup!$F$2,$A13), t2.3, 4)</f>
        <v>2462</v>
      </c>
      <c r="F13" s="9">
        <f>VLOOKUP(CONCATENATE(Lookup!$F$2,$A13), t2.3, 5)</f>
        <v>1873</v>
      </c>
      <c r="G13" s="9">
        <f>VLOOKUP(CONCATENATE(Lookup!$F$2,$A13), t2.3, 6)</f>
        <v>2018</v>
      </c>
      <c r="H13" s="9">
        <f>VLOOKUP(CONCATENATE(Lookup!$F$2,$A13), t2.3, 7)</f>
        <v>2178</v>
      </c>
      <c r="I13" s="9">
        <f>VLOOKUP(CONCATENATE(Lookup!$F$2,$A13), t2.3, 8)</f>
        <v>7</v>
      </c>
      <c r="J13" s="9" t="s">
        <v>32</v>
      </c>
      <c r="K13" s="11">
        <f>VLOOKUP(CONCATENATE(Lookup!$F$2,$A13), t2.3, 9)</f>
        <v>36.312056737588598</v>
      </c>
      <c r="L13" s="11">
        <f>VLOOKUP(CONCATENATE(Lookup!$F$2,$A13), t2.3, 10)</f>
        <v>18.379992534527801</v>
      </c>
      <c r="M13" s="11">
        <f>VLOOKUP(CONCATENATE(Lookup!$F$2,$A13), t2.3, 11)</f>
        <v>13.982829413960401</v>
      </c>
      <c r="N13" s="11">
        <f>VLOOKUP(CONCATENATE(Lookup!$F$2,$A13), t2.3, 12)</f>
        <v>15.0653228816722</v>
      </c>
      <c r="O13" s="11">
        <f>VLOOKUP(CONCATENATE(Lookup!$F$2,$A13), t2.3, 13)</f>
        <v>16.2597984322508</v>
      </c>
    </row>
    <row r="14" spans="1:17" s="5" customFormat="1" ht="12.75" x14ac:dyDescent="0.2">
      <c r="A14" s="5" t="s">
        <v>41</v>
      </c>
      <c r="B14" s="5" t="s">
        <v>11</v>
      </c>
      <c r="C14" s="9">
        <f>VLOOKUP(CONCATENATE(Lookup!$F$2,$A14), t2.3, 2)</f>
        <v>1801</v>
      </c>
      <c r="D14" s="9">
        <f>VLOOKUP(CONCATENATE(Lookup!$F$2,$A14), t2.3, 3)</f>
        <v>218</v>
      </c>
      <c r="E14" s="9">
        <f>VLOOKUP(CONCATENATE(Lookup!$F$2,$A14), t2.3, 4)</f>
        <v>330</v>
      </c>
      <c r="F14" s="9">
        <f>VLOOKUP(CONCATENATE(Lookup!$F$2,$A14), t2.3, 5)</f>
        <v>596</v>
      </c>
      <c r="G14" s="9">
        <f>VLOOKUP(CONCATENATE(Lookup!$F$2,$A14), t2.3, 6)</f>
        <v>560</v>
      </c>
      <c r="H14" s="9">
        <f>VLOOKUP(CONCATENATE(Lookup!$F$2,$A14), t2.3, 7)</f>
        <v>97</v>
      </c>
      <c r="I14" s="9" t="str">
        <f>VLOOKUP(CONCATENATE(Lookup!$F$2,$A14), t2.3, 8)</f>
        <v>-</v>
      </c>
      <c r="J14" s="9" t="s">
        <v>32</v>
      </c>
      <c r="K14" s="11">
        <f>VLOOKUP(CONCATENATE(Lookup!$F$2,$A14), t2.3, 9)</f>
        <v>12.1043864519711</v>
      </c>
      <c r="L14" s="11">
        <f>VLOOKUP(CONCATENATE(Lookup!$F$2,$A14), t2.3, 10)</f>
        <v>18.323153803442501</v>
      </c>
      <c r="M14" s="11">
        <f>VLOOKUP(CONCATENATE(Lookup!$F$2,$A14), t2.3, 11)</f>
        <v>33.092726263187103</v>
      </c>
      <c r="N14" s="11">
        <f>VLOOKUP(CONCATENATE(Lookup!$F$2,$A14), t2.3, 12)</f>
        <v>31.093836757357</v>
      </c>
      <c r="O14" s="11">
        <f>VLOOKUP(CONCATENATE(Lookup!$F$2,$A14), t2.3, 13)</f>
        <v>5.3858967240421904</v>
      </c>
    </row>
    <row r="15" spans="1:17" s="5" customFormat="1" ht="12.75" x14ac:dyDescent="0.2">
      <c r="A15" s="5" t="s">
        <v>42</v>
      </c>
      <c r="B15" s="5" t="s">
        <v>12</v>
      </c>
      <c r="C15" s="9">
        <f>VLOOKUP(CONCATENATE(Lookup!$F$2,$A15), t2.3, 2)</f>
        <v>4008</v>
      </c>
      <c r="D15" s="9">
        <f>VLOOKUP(CONCATENATE(Lookup!$F$2,$A15), t2.3, 3)</f>
        <v>1215</v>
      </c>
      <c r="E15" s="9">
        <f>VLOOKUP(CONCATENATE(Lookup!$F$2,$A15), t2.3, 4)</f>
        <v>1039</v>
      </c>
      <c r="F15" s="9">
        <f>VLOOKUP(CONCATENATE(Lookup!$F$2,$A15), t2.3, 5)</f>
        <v>616</v>
      </c>
      <c r="G15" s="9">
        <f>VLOOKUP(CONCATENATE(Lookup!$F$2,$A15), t2.3, 6)</f>
        <v>783</v>
      </c>
      <c r="H15" s="9">
        <f>VLOOKUP(CONCATENATE(Lookup!$F$2,$A15), t2.3, 7)</f>
        <v>354</v>
      </c>
      <c r="I15" s="9">
        <f>VLOOKUP(CONCATENATE(Lookup!$F$2,$A15), t2.3, 8)</f>
        <v>1</v>
      </c>
      <c r="J15" s="9" t="s">
        <v>32</v>
      </c>
      <c r="K15" s="11">
        <f>VLOOKUP(CONCATENATE(Lookup!$F$2,$A15), t2.3, 9)</f>
        <v>30.321936610930798</v>
      </c>
      <c r="L15" s="11">
        <f>VLOOKUP(CONCATENATE(Lookup!$F$2,$A15), t2.3, 10)</f>
        <v>25.9296231594709</v>
      </c>
      <c r="M15" s="11">
        <f>VLOOKUP(CONCATENATE(Lookup!$F$2,$A15), t2.3, 11)</f>
        <v>15.373097080109799</v>
      </c>
      <c r="N15" s="11">
        <f>VLOOKUP(CONCATENATE(Lookup!$F$2,$A15), t2.3, 12)</f>
        <v>19.540803593711001</v>
      </c>
      <c r="O15" s="11">
        <f>VLOOKUP(CONCATENATE(Lookup!$F$2,$A15), t2.3, 13)</f>
        <v>8.8345395557773898</v>
      </c>
    </row>
    <row r="16" spans="1:17" s="5" customFormat="1" ht="12.75" x14ac:dyDescent="0.2">
      <c r="A16" s="5" t="s">
        <v>43</v>
      </c>
      <c r="B16" s="5" t="s">
        <v>13</v>
      </c>
      <c r="C16" s="9">
        <f>VLOOKUP(CONCATENATE(Lookup!$F$2,$A16), t2.3, 2)</f>
        <v>7472</v>
      </c>
      <c r="D16" s="9">
        <f>VLOOKUP(CONCATENATE(Lookup!$F$2,$A16), t2.3, 3)</f>
        <v>1070</v>
      </c>
      <c r="E16" s="9">
        <f>VLOOKUP(CONCATENATE(Lookup!$F$2,$A16), t2.3, 4)</f>
        <v>1670</v>
      </c>
      <c r="F16" s="9">
        <f>VLOOKUP(CONCATENATE(Lookup!$F$2,$A16), t2.3, 5)</f>
        <v>1159</v>
      </c>
      <c r="G16" s="9">
        <f>VLOOKUP(CONCATENATE(Lookup!$F$2,$A16), t2.3, 6)</f>
        <v>1806</v>
      </c>
      <c r="H16" s="9">
        <f>VLOOKUP(CONCATENATE(Lookup!$F$2,$A16), t2.3, 7)</f>
        <v>1745</v>
      </c>
      <c r="I16" s="9">
        <f>VLOOKUP(CONCATENATE(Lookup!$F$2,$A16), t2.3, 8)</f>
        <v>22</v>
      </c>
      <c r="J16" s="9" t="s">
        <v>32</v>
      </c>
      <c r="K16" s="11">
        <f>VLOOKUP(CONCATENATE(Lookup!$F$2,$A16), t2.3, 9)</f>
        <v>14.362416107382501</v>
      </c>
      <c r="L16" s="11">
        <f>VLOOKUP(CONCATENATE(Lookup!$F$2,$A16), t2.3, 10)</f>
        <v>22.416107382550301</v>
      </c>
      <c r="M16" s="11">
        <f>VLOOKUP(CONCATENATE(Lookup!$F$2,$A16), t2.3, 11)</f>
        <v>15.557046979865699</v>
      </c>
      <c r="N16" s="11">
        <f>VLOOKUP(CONCATENATE(Lookup!$F$2,$A16), t2.3, 12)</f>
        <v>24.241610738255002</v>
      </c>
      <c r="O16" s="11">
        <f>VLOOKUP(CONCATENATE(Lookup!$F$2,$A16), t2.3, 13)</f>
        <v>23.422818791946298</v>
      </c>
    </row>
    <row r="17" spans="1:15" s="5" customFormat="1" ht="12.75" x14ac:dyDescent="0.2">
      <c r="A17" s="5" t="s">
        <v>44</v>
      </c>
      <c r="B17" s="5" t="s">
        <v>14</v>
      </c>
      <c r="C17" s="9">
        <f>VLOOKUP(CONCATENATE(Lookup!$F$2,$A17), t2.3, 2)</f>
        <v>107</v>
      </c>
      <c r="D17" s="9" t="str">
        <f>VLOOKUP(CONCATENATE(Lookup!$F$2,$A17), t2.3, 3)</f>
        <v>-</v>
      </c>
      <c r="E17" s="9">
        <f>VLOOKUP(CONCATENATE(Lookup!$F$2,$A17), t2.3, 4)</f>
        <v>9</v>
      </c>
      <c r="F17" s="9">
        <f>VLOOKUP(CONCATENATE(Lookup!$F$2,$A17), t2.3, 5)</f>
        <v>11</v>
      </c>
      <c r="G17" s="9">
        <f>VLOOKUP(CONCATENATE(Lookup!$F$2,$A17), t2.3, 6)</f>
        <v>87</v>
      </c>
      <c r="H17" s="9" t="str">
        <f>VLOOKUP(CONCATENATE(Lookup!$F$2,$A17), t2.3, 7)</f>
        <v>-</v>
      </c>
      <c r="I17" s="9" t="str">
        <f>VLOOKUP(CONCATENATE(Lookup!$F$2,$A17), t2.3, 8)</f>
        <v>-</v>
      </c>
      <c r="J17" s="9" t="s">
        <v>32</v>
      </c>
      <c r="K17" s="11" t="str">
        <f>VLOOKUP(CONCATENATE(Lookup!$F$2,$A17), t2.3, 9)</f>
        <v>-</v>
      </c>
      <c r="L17" s="11">
        <f>VLOOKUP(CONCATENATE(Lookup!$F$2,$A17), t2.3, 10)</f>
        <v>8.4112149532710205</v>
      </c>
      <c r="M17" s="11">
        <f>VLOOKUP(CONCATENATE(Lookup!$F$2,$A17), t2.3, 11)</f>
        <v>10.2803738317757</v>
      </c>
      <c r="N17" s="11">
        <f>VLOOKUP(CONCATENATE(Lookup!$F$2,$A17), t2.3, 12)</f>
        <v>81.308411214953196</v>
      </c>
      <c r="O17" s="11" t="str">
        <f>VLOOKUP(CONCATENATE(Lookup!$F$2,$A17), t2.3, 13)</f>
        <v>-</v>
      </c>
    </row>
    <row r="18" spans="1:15" s="5" customFormat="1" ht="12.75" x14ac:dyDescent="0.2">
      <c r="A18" s="5" t="s">
        <v>45</v>
      </c>
      <c r="B18" s="5" t="s">
        <v>15</v>
      </c>
      <c r="C18" s="9">
        <f>VLOOKUP(CONCATENATE(Lookup!$F$2,$A18), t2.3, 2)</f>
        <v>65</v>
      </c>
      <c r="D18" s="9" t="str">
        <f>VLOOKUP(CONCATENATE(Lookup!$F$2,$A18), t2.3, 3)</f>
        <v>-</v>
      </c>
      <c r="E18" s="9">
        <f>VLOOKUP(CONCATENATE(Lookup!$F$2,$A18), t2.3, 4)</f>
        <v>2</v>
      </c>
      <c r="F18" s="9">
        <f>VLOOKUP(CONCATENATE(Lookup!$F$2,$A18), t2.3, 5)</f>
        <v>21</v>
      </c>
      <c r="G18" s="9">
        <f>VLOOKUP(CONCATENATE(Lookup!$F$2,$A18), t2.3, 6)</f>
        <v>42</v>
      </c>
      <c r="H18" s="9" t="str">
        <f>VLOOKUP(CONCATENATE(Lookup!$F$2,$A18), t2.3, 7)</f>
        <v>-</v>
      </c>
      <c r="I18" s="9" t="str">
        <f>VLOOKUP(CONCATENATE(Lookup!$F$2,$A18), t2.3, 8)</f>
        <v>-</v>
      </c>
      <c r="J18" s="9" t="s">
        <v>32</v>
      </c>
      <c r="K18" s="11" t="str">
        <f>VLOOKUP(CONCATENATE(Lookup!$F$2,$A18), t2.3, 9)</f>
        <v>-</v>
      </c>
      <c r="L18" s="11">
        <f>VLOOKUP(CONCATENATE(Lookup!$F$2,$A18), t2.3, 10)</f>
        <v>3.07692307692307</v>
      </c>
      <c r="M18" s="11">
        <f>VLOOKUP(CONCATENATE(Lookup!$F$2,$A18), t2.3, 11)</f>
        <v>32.307692307692299</v>
      </c>
      <c r="N18" s="11">
        <f>VLOOKUP(CONCATENATE(Lookup!$F$2,$A18), t2.3, 12)</f>
        <v>64.615384615384599</v>
      </c>
      <c r="O18" s="11" t="str">
        <f>VLOOKUP(CONCATENATE(Lookup!$F$2,$A18), t2.3, 13)</f>
        <v>-</v>
      </c>
    </row>
    <row r="19" spans="1:15" s="5" customFormat="1" ht="12.75" x14ac:dyDescent="0.2">
      <c r="A19" s="5" t="s">
        <v>46</v>
      </c>
      <c r="B19" s="5" t="s">
        <v>16</v>
      </c>
      <c r="C19" s="9">
        <f>VLOOKUP(CONCATENATE(Lookup!$F$2,$A19), t2.3, 2)</f>
        <v>3214</v>
      </c>
      <c r="D19" s="9">
        <f>VLOOKUP(CONCATENATE(Lookup!$F$2,$A19), t2.3, 3)</f>
        <v>807</v>
      </c>
      <c r="E19" s="9">
        <f>VLOOKUP(CONCATENATE(Lookup!$F$2,$A19), t2.3, 4)</f>
        <v>621</v>
      </c>
      <c r="F19" s="9">
        <f>VLOOKUP(CONCATENATE(Lookup!$F$2,$A19), t2.3, 5)</f>
        <v>595</v>
      </c>
      <c r="G19" s="9">
        <f>VLOOKUP(CONCATENATE(Lookup!$F$2,$A19), t2.3, 6)</f>
        <v>747</v>
      </c>
      <c r="H19" s="9">
        <f>VLOOKUP(CONCATENATE(Lookup!$F$2,$A19), t2.3, 7)</f>
        <v>440</v>
      </c>
      <c r="I19" s="9">
        <f>VLOOKUP(CONCATENATE(Lookup!$F$2,$A19), t2.3, 8)</f>
        <v>4</v>
      </c>
      <c r="J19" s="9" t="s">
        <v>32</v>
      </c>
      <c r="K19" s="11">
        <f>VLOOKUP(CONCATENATE(Lookup!$F$2,$A19), t2.3, 9)</f>
        <v>25.140186915887799</v>
      </c>
      <c r="L19" s="11">
        <f>VLOOKUP(CONCATENATE(Lookup!$F$2,$A19), t2.3, 10)</f>
        <v>19.345794392523299</v>
      </c>
      <c r="M19" s="11">
        <f>VLOOKUP(CONCATENATE(Lookup!$F$2,$A19), t2.3, 11)</f>
        <v>18.535825545171299</v>
      </c>
      <c r="N19" s="11">
        <f>VLOOKUP(CONCATENATE(Lookup!$F$2,$A19), t2.3, 12)</f>
        <v>23.2710280373831</v>
      </c>
      <c r="O19" s="11">
        <f>VLOOKUP(CONCATENATE(Lookup!$F$2,$A19), t2.3, 13)</f>
        <v>13.7071651090342</v>
      </c>
    </row>
    <row r="20" spans="1:15" s="5" customFormat="1" ht="12.75" x14ac:dyDescent="0.2">
      <c r="A20" s="5" t="s">
        <v>47</v>
      </c>
      <c r="B20" s="5" t="s">
        <v>17</v>
      </c>
      <c r="C20" s="9">
        <f>VLOOKUP(CONCATENATE(Lookup!$F$2,$A20), t2.3, 2)</f>
        <v>133</v>
      </c>
      <c r="D20" s="9" t="str">
        <f>VLOOKUP(CONCATENATE(Lookup!$F$2,$A20), t2.3, 3)</f>
        <v>-</v>
      </c>
      <c r="E20" s="9">
        <f>VLOOKUP(CONCATENATE(Lookup!$F$2,$A20), t2.3, 4)</f>
        <v>27</v>
      </c>
      <c r="F20" s="9">
        <f>VLOOKUP(CONCATENATE(Lookup!$F$2,$A20), t2.3, 5)</f>
        <v>105</v>
      </c>
      <c r="G20" s="9">
        <f>VLOOKUP(CONCATENATE(Lookup!$F$2,$A20), t2.3, 6)</f>
        <v>1</v>
      </c>
      <c r="H20" s="9" t="str">
        <f>VLOOKUP(CONCATENATE(Lookup!$F$2,$A20), t2.3, 7)</f>
        <v>-</v>
      </c>
      <c r="I20" s="9" t="str">
        <f>VLOOKUP(CONCATENATE(Lookup!$F$2,$A20), t2.3, 8)</f>
        <v>-</v>
      </c>
      <c r="J20" s="9" t="s">
        <v>32</v>
      </c>
      <c r="K20" s="11" t="str">
        <f>VLOOKUP(CONCATENATE(Lookup!$F$2,$A20), t2.3, 9)</f>
        <v>-</v>
      </c>
      <c r="L20" s="11">
        <f>VLOOKUP(CONCATENATE(Lookup!$F$2,$A20), t2.3, 10)</f>
        <v>20.300751879699199</v>
      </c>
      <c r="M20" s="11">
        <f>VLOOKUP(CONCATENATE(Lookup!$F$2,$A20), t2.3, 11)</f>
        <v>78.947368421052602</v>
      </c>
      <c r="N20" s="11">
        <f>VLOOKUP(CONCATENATE(Lookup!$F$2,$A20), t2.3, 12)</f>
        <v>0.75187969924812004</v>
      </c>
      <c r="O20" s="11" t="str">
        <f>VLOOKUP(CONCATENATE(Lookup!$F$2,$A20), t2.3, 13)</f>
        <v>-</v>
      </c>
    </row>
    <row r="21" spans="1:15" s="5" customFormat="1" ht="12.75" x14ac:dyDescent="0.2">
      <c r="A21" s="5" t="s">
        <v>3</v>
      </c>
      <c r="B21" s="6" t="s">
        <v>3</v>
      </c>
      <c r="C21" s="12">
        <f>VLOOKUP(CONCATENATE(Lookup!$F$2,$A21), t2.3, 2)</f>
        <v>44835</v>
      </c>
      <c r="D21" s="12">
        <f>VLOOKUP(CONCATENATE(Lookup!$F$2,$A21), t2.3, 3)</f>
        <v>10913</v>
      </c>
      <c r="E21" s="12">
        <f>VLOOKUP(CONCATENATE(Lookup!$F$2,$A21), t2.3, 4)</f>
        <v>9194</v>
      </c>
      <c r="F21" s="12">
        <f>VLOOKUP(CONCATENATE(Lookup!$F$2,$A21), t2.3, 5)</f>
        <v>8235</v>
      </c>
      <c r="G21" s="12">
        <f>VLOOKUP(CONCATENATE(Lookup!$F$2,$A21), t2.3, 6)</f>
        <v>9088</v>
      </c>
      <c r="H21" s="12">
        <f>VLOOKUP(CONCATENATE(Lookup!$F$2,$A21), t2.3, 7)</f>
        <v>7324</v>
      </c>
      <c r="I21" s="12">
        <f>VLOOKUP(CONCATENATE(Lookup!$F$2,$A21), t2.3, 8)</f>
        <v>81</v>
      </c>
      <c r="J21" s="12" t="s">
        <v>32</v>
      </c>
      <c r="K21" s="14">
        <f>VLOOKUP(CONCATENATE(Lookup!$F$2,$A21), t2.3, 9)</f>
        <v>24.384412566474499</v>
      </c>
      <c r="L21" s="14">
        <f>VLOOKUP(CONCATENATE(Lookup!$F$2,$A21), t2.3, 10)</f>
        <v>20.543415113732799</v>
      </c>
      <c r="M21" s="14">
        <f>VLOOKUP(CONCATENATE(Lookup!$F$2,$A21), t2.3, 11)</f>
        <v>18.400589891406302</v>
      </c>
      <c r="N21" s="14">
        <f>VLOOKUP(CONCATENATE(Lookup!$F$2,$A21), t2.3, 12)</f>
        <v>20.306564776332799</v>
      </c>
      <c r="O21" s="14">
        <f>VLOOKUP(CONCATENATE(Lookup!$F$2,$A21), t2.3, 13)</f>
        <v>16.3650176520534</v>
      </c>
    </row>
    <row r="22" spans="1:15" s="5" customFormat="1" ht="12.75" x14ac:dyDescent="0.2">
      <c r="B22" s="18" t="s">
        <v>32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x14ac:dyDescent="0.2">
      <c r="B23" s="16" t="s">
        <v>471</v>
      </c>
    </row>
    <row r="24" spans="1:15" x14ac:dyDescent="0.2">
      <c r="B24" s="16" t="s">
        <v>462</v>
      </c>
    </row>
    <row r="25" spans="1:15" x14ac:dyDescent="0.2">
      <c r="B25" s="16" t="s">
        <v>81</v>
      </c>
    </row>
    <row r="26" spans="1:15" x14ac:dyDescent="0.2">
      <c r="B26" s="16" t="s">
        <v>103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1</xdr:col>
                    <xdr:colOff>504825</xdr:colOff>
                    <xdr:row>2</xdr:row>
                    <xdr:rowOff>180975</xdr:rowOff>
                  </from>
                  <to>
                    <xdr:col>1</xdr:col>
                    <xdr:colOff>1571625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86E54-4FB5-4D24-B5D0-A4A3A3B1A264}">
  <dimension ref="A1:M301"/>
  <sheetViews>
    <sheetView zoomScale="90" zoomScaleNormal="90" workbookViewId="0">
      <selection sqref="A1:XFD1048576"/>
    </sheetView>
  </sheetViews>
  <sheetFormatPr defaultRowHeight="15" x14ac:dyDescent="0.25"/>
  <cols>
    <col min="1" max="1" width="36.5703125" bestFit="1" customWidth="1"/>
    <col min="2" max="13" width="9.140625" style="34"/>
  </cols>
  <sheetData>
    <row r="1" spans="1:13" x14ac:dyDescent="0.25">
      <c r="A1" t="s">
        <v>48</v>
      </c>
      <c r="B1" s="34" t="s">
        <v>145</v>
      </c>
      <c r="C1" s="34" t="s">
        <v>444</v>
      </c>
      <c r="D1" s="34" t="s">
        <v>445</v>
      </c>
      <c r="E1" s="34" t="s">
        <v>446</v>
      </c>
      <c r="F1" s="34" t="s">
        <v>447</v>
      </c>
      <c r="G1" s="34" t="s">
        <v>448</v>
      </c>
      <c r="H1" s="34" t="s">
        <v>449</v>
      </c>
      <c r="I1" s="34" t="s">
        <v>450</v>
      </c>
      <c r="J1" s="34" t="s">
        <v>451</v>
      </c>
      <c r="K1" s="34" t="s">
        <v>452</v>
      </c>
      <c r="L1" s="34" t="s">
        <v>453</v>
      </c>
      <c r="M1" s="34" t="s">
        <v>454</v>
      </c>
    </row>
    <row r="2" spans="1:13" x14ac:dyDescent="0.25">
      <c r="A2" t="s">
        <v>159</v>
      </c>
      <c r="B2" s="34">
        <v>3584</v>
      </c>
      <c r="C2" s="34">
        <v>1047</v>
      </c>
      <c r="D2" s="34">
        <v>1040</v>
      </c>
      <c r="E2" s="34">
        <v>509</v>
      </c>
      <c r="F2" s="34">
        <v>503</v>
      </c>
      <c r="G2" s="34">
        <v>477</v>
      </c>
      <c r="H2" s="34">
        <v>8</v>
      </c>
      <c r="I2" s="34">
        <v>29.278523489932802</v>
      </c>
      <c r="J2" s="34">
        <v>29.082774049217001</v>
      </c>
      <c r="K2" s="34">
        <v>14.233780760626299</v>
      </c>
      <c r="L2" s="34">
        <v>14.065995525727001</v>
      </c>
      <c r="M2" s="34">
        <v>13.338926174496599</v>
      </c>
    </row>
    <row r="3" spans="1:13" x14ac:dyDescent="0.25">
      <c r="A3" t="s">
        <v>160</v>
      </c>
      <c r="B3" s="34">
        <v>1042</v>
      </c>
      <c r="C3" s="34">
        <v>51</v>
      </c>
      <c r="D3" s="34">
        <v>121</v>
      </c>
      <c r="E3" s="34">
        <v>272</v>
      </c>
      <c r="F3" s="34">
        <v>430</v>
      </c>
      <c r="G3" s="34">
        <v>129</v>
      </c>
      <c r="H3" s="34">
        <v>39</v>
      </c>
      <c r="I3" s="34">
        <v>5.0847457627118597</v>
      </c>
      <c r="J3" s="34">
        <v>12.0638085742771</v>
      </c>
      <c r="K3" s="34">
        <v>27.118644067796598</v>
      </c>
      <c r="L3" s="34">
        <v>42.871385842472499</v>
      </c>
      <c r="M3" s="34">
        <v>12.861415752741699</v>
      </c>
    </row>
    <row r="4" spans="1:13" x14ac:dyDescent="0.25">
      <c r="A4" t="s">
        <v>161</v>
      </c>
      <c r="B4" s="34">
        <v>1380</v>
      </c>
      <c r="C4" s="34">
        <v>190</v>
      </c>
      <c r="D4" s="34">
        <v>281</v>
      </c>
      <c r="E4" s="34">
        <v>513</v>
      </c>
      <c r="F4" s="34">
        <v>282</v>
      </c>
      <c r="G4" s="34">
        <v>108</v>
      </c>
      <c r="H4" s="34">
        <v>6</v>
      </c>
      <c r="I4" s="34">
        <v>13.8282387190684</v>
      </c>
      <c r="J4" s="34">
        <v>20.4512372634643</v>
      </c>
      <c r="K4" s="34">
        <v>37.336244541484703</v>
      </c>
      <c r="L4" s="34">
        <v>20.5240174672489</v>
      </c>
      <c r="M4" s="34">
        <v>7.8602620087336197</v>
      </c>
    </row>
    <row r="5" spans="1:13" x14ac:dyDescent="0.25">
      <c r="A5" t="s">
        <v>162</v>
      </c>
      <c r="B5" s="34">
        <v>3325</v>
      </c>
      <c r="C5" s="34">
        <v>840</v>
      </c>
      <c r="D5" s="34">
        <v>711</v>
      </c>
      <c r="E5" s="34">
        <v>723</v>
      </c>
      <c r="F5" s="34">
        <v>538</v>
      </c>
      <c r="G5" s="34">
        <v>512</v>
      </c>
      <c r="H5" s="34">
        <v>1</v>
      </c>
      <c r="I5" s="34">
        <v>25.270758122743601</v>
      </c>
      <c r="J5" s="34">
        <v>21.389891696750901</v>
      </c>
      <c r="K5" s="34">
        <v>21.750902527075802</v>
      </c>
      <c r="L5" s="34">
        <v>16.185318892900099</v>
      </c>
      <c r="M5" s="34">
        <v>15.4031287605294</v>
      </c>
    </row>
    <row r="6" spans="1:13" x14ac:dyDescent="0.25">
      <c r="A6" t="s">
        <v>163</v>
      </c>
      <c r="B6" s="34">
        <v>3115</v>
      </c>
      <c r="C6" s="34">
        <v>515</v>
      </c>
      <c r="D6" s="34">
        <v>791</v>
      </c>
      <c r="E6" s="34">
        <v>593</v>
      </c>
      <c r="F6" s="34">
        <v>660</v>
      </c>
      <c r="G6" s="34">
        <v>555</v>
      </c>
      <c r="H6" s="34">
        <v>1</v>
      </c>
      <c r="I6" s="34">
        <v>16.538214515093099</v>
      </c>
      <c r="J6" s="34">
        <v>25.401412973667298</v>
      </c>
      <c r="K6" s="34">
        <v>19.043031470777098</v>
      </c>
      <c r="L6" s="34">
        <v>21.1946050096339</v>
      </c>
      <c r="M6" s="34">
        <v>17.822736030828501</v>
      </c>
    </row>
    <row r="7" spans="1:13" x14ac:dyDescent="0.25">
      <c r="A7" t="s">
        <v>164</v>
      </c>
      <c r="B7" s="34">
        <v>5415</v>
      </c>
      <c r="C7" s="34">
        <v>442</v>
      </c>
      <c r="D7" s="34">
        <v>719</v>
      </c>
      <c r="E7" s="34">
        <v>1153</v>
      </c>
      <c r="F7" s="34">
        <v>1399</v>
      </c>
      <c r="G7" s="34">
        <v>1700</v>
      </c>
      <c r="H7" s="34">
        <v>2</v>
      </c>
      <c r="I7" s="34">
        <v>8.1655274339552903</v>
      </c>
      <c r="J7" s="34">
        <v>13.2828376131535</v>
      </c>
      <c r="K7" s="34">
        <v>21.300572695363002</v>
      </c>
      <c r="L7" s="34">
        <v>25.8451875115462</v>
      </c>
      <c r="M7" s="34">
        <v>31.405874745981802</v>
      </c>
    </row>
    <row r="8" spans="1:13" x14ac:dyDescent="0.25">
      <c r="A8" t="s">
        <v>165</v>
      </c>
      <c r="B8" s="34">
        <v>15211</v>
      </c>
      <c r="C8" s="34">
        <v>5721</v>
      </c>
      <c r="D8" s="34">
        <v>2722</v>
      </c>
      <c r="E8" s="34">
        <v>2252</v>
      </c>
      <c r="F8" s="34">
        <v>1991</v>
      </c>
      <c r="G8" s="34">
        <v>2498</v>
      </c>
      <c r="H8" s="34">
        <v>27</v>
      </c>
      <c r="I8" s="34">
        <v>37.6778187565858</v>
      </c>
      <c r="J8" s="34">
        <v>17.926765015806101</v>
      </c>
      <c r="K8" s="34">
        <v>14.831401475237</v>
      </c>
      <c r="L8" s="34">
        <v>13.112486828240201</v>
      </c>
      <c r="M8" s="34">
        <v>16.451527924130598</v>
      </c>
    </row>
    <row r="9" spans="1:13" x14ac:dyDescent="0.25">
      <c r="A9" t="s">
        <v>166</v>
      </c>
      <c r="B9" s="34">
        <v>2259</v>
      </c>
      <c r="C9" s="34">
        <v>264</v>
      </c>
      <c r="D9" s="34">
        <v>485</v>
      </c>
      <c r="E9" s="34">
        <v>759</v>
      </c>
      <c r="F9" s="34">
        <v>550</v>
      </c>
      <c r="G9" s="34">
        <v>196</v>
      </c>
      <c r="H9" s="34">
        <v>5</v>
      </c>
      <c r="I9" s="34">
        <v>11.712511091393001</v>
      </c>
      <c r="J9" s="34">
        <v>21.5173025732031</v>
      </c>
      <c r="K9" s="34">
        <v>33.673469387755098</v>
      </c>
      <c r="L9" s="34">
        <v>24.401064773735499</v>
      </c>
      <c r="M9" s="34">
        <v>8.6956521739130395</v>
      </c>
    </row>
    <row r="10" spans="1:13" x14ac:dyDescent="0.25">
      <c r="A10" t="s">
        <v>167</v>
      </c>
      <c r="B10" s="34">
        <v>4777</v>
      </c>
      <c r="C10" s="34">
        <v>1603</v>
      </c>
      <c r="D10" s="34">
        <v>1160</v>
      </c>
      <c r="E10" s="34">
        <v>957</v>
      </c>
      <c r="F10" s="34">
        <v>608</v>
      </c>
      <c r="G10" s="34">
        <v>416</v>
      </c>
      <c r="H10" s="34">
        <v>33</v>
      </c>
      <c r="I10" s="34">
        <v>33.790050590219202</v>
      </c>
      <c r="J10" s="34">
        <v>24.451939291736899</v>
      </c>
      <c r="K10" s="34">
        <v>20.1728499156829</v>
      </c>
      <c r="L10" s="34">
        <v>12.8161888701517</v>
      </c>
      <c r="M10" s="34">
        <v>8.7689713322090999</v>
      </c>
    </row>
    <row r="11" spans="1:13" x14ac:dyDescent="0.25">
      <c r="A11" t="s">
        <v>168</v>
      </c>
      <c r="B11" s="34">
        <v>8535</v>
      </c>
      <c r="C11" s="34">
        <v>1427</v>
      </c>
      <c r="D11" s="34">
        <v>1748</v>
      </c>
      <c r="E11" s="34">
        <v>1225</v>
      </c>
      <c r="F11" s="34">
        <v>1625</v>
      </c>
      <c r="G11" s="34">
        <v>2498</v>
      </c>
      <c r="H11" s="34">
        <v>12</v>
      </c>
      <c r="I11" s="34">
        <v>16.742930892878</v>
      </c>
      <c r="J11" s="34">
        <v>20.509210371934699</v>
      </c>
      <c r="K11" s="34">
        <v>14.3728734013844</v>
      </c>
      <c r="L11" s="34">
        <v>19.066056552856899</v>
      </c>
      <c r="M11" s="34">
        <v>29.3089287809456</v>
      </c>
    </row>
    <row r="12" spans="1:13" x14ac:dyDescent="0.25">
      <c r="A12" t="s">
        <v>169</v>
      </c>
      <c r="B12" s="34">
        <v>127</v>
      </c>
      <c r="C12" s="34" t="s">
        <v>496</v>
      </c>
      <c r="D12" s="34">
        <v>6</v>
      </c>
      <c r="E12" s="34">
        <v>65</v>
      </c>
      <c r="F12" s="34">
        <v>42</v>
      </c>
      <c r="G12" s="34">
        <v>14</v>
      </c>
      <c r="H12" s="34" t="s">
        <v>496</v>
      </c>
      <c r="I12" s="34" t="s">
        <v>496</v>
      </c>
      <c r="J12" s="34">
        <v>4.7244094488188901</v>
      </c>
      <c r="K12" s="34">
        <v>51.181102362204697</v>
      </c>
      <c r="L12" s="34">
        <v>33.070866141732203</v>
      </c>
      <c r="M12" s="34">
        <v>11.023622047244</v>
      </c>
    </row>
    <row r="13" spans="1:13" x14ac:dyDescent="0.25">
      <c r="A13" t="s">
        <v>170</v>
      </c>
      <c r="B13" s="34">
        <v>154</v>
      </c>
      <c r="C13" s="34" t="s">
        <v>496</v>
      </c>
      <c r="D13" s="34">
        <v>17</v>
      </c>
      <c r="E13" s="34">
        <v>90</v>
      </c>
      <c r="F13" s="34">
        <v>35</v>
      </c>
      <c r="G13" s="34">
        <v>12</v>
      </c>
      <c r="H13" s="34" t="s">
        <v>496</v>
      </c>
      <c r="I13" s="34" t="s">
        <v>496</v>
      </c>
      <c r="J13" s="34">
        <v>11.038961038961</v>
      </c>
      <c r="K13" s="34">
        <v>58.441558441558399</v>
      </c>
      <c r="L13" s="34">
        <v>22.727272727272702</v>
      </c>
      <c r="M13" s="34">
        <v>7.7922077922077904</v>
      </c>
    </row>
    <row r="14" spans="1:13" x14ac:dyDescent="0.25">
      <c r="A14" t="s">
        <v>171</v>
      </c>
      <c r="B14" s="34">
        <v>4059</v>
      </c>
      <c r="C14" s="34">
        <v>930</v>
      </c>
      <c r="D14" s="34">
        <v>723</v>
      </c>
      <c r="E14" s="34">
        <v>657</v>
      </c>
      <c r="F14" s="34">
        <v>1114</v>
      </c>
      <c r="G14" s="34">
        <v>630</v>
      </c>
      <c r="H14" s="34">
        <v>5</v>
      </c>
      <c r="I14" s="34">
        <v>22.940305870744901</v>
      </c>
      <c r="J14" s="34">
        <v>17.8342377898372</v>
      </c>
      <c r="K14" s="34">
        <v>16.206216082881099</v>
      </c>
      <c r="L14" s="34">
        <v>27.479033053774</v>
      </c>
      <c r="M14" s="34">
        <v>15.5402072027627</v>
      </c>
    </row>
    <row r="15" spans="1:13" x14ac:dyDescent="0.25">
      <c r="A15" t="s">
        <v>172</v>
      </c>
      <c r="B15" s="34">
        <v>179</v>
      </c>
      <c r="C15" s="34" t="s">
        <v>496</v>
      </c>
      <c r="D15" s="34">
        <v>111</v>
      </c>
      <c r="E15" s="34">
        <v>68</v>
      </c>
      <c r="F15" s="34" t="s">
        <v>496</v>
      </c>
      <c r="G15" s="34" t="s">
        <v>496</v>
      </c>
      <c r="H15" s="34" t="s">
        <v>496</v>
      </c>
      <c r="I15" s="34" t="s">
        <v>496</v>
      </c>
      <c r="J15" s="34">
        <v>62.011173184357503</v>
      </c>
      <c r="K15" s="34">
        <v>37.988826815642398</v>
      </c>
      <c r="L15" s="34" t="s">
        <v>496</v>
      </c>
      <c r="M15" s="34" t="s">
        <v>496</v>
      </c>
    </row>
    <row r="16" spans="1:13" x14ac:dyDescent="0.25">
      <c r="A16" t="s">
        <v>173</v>
      </c>
      <c r="B16" s="34">
        <v>53366</v>
      </c>
      <c r="C16" s="34">
        <v>13046</v>
      </c>
      <c r="D16" s="34">
        <v>10669</v>
      </c>
      <c r="E16" s="34">
        <v>9905</v>
      </c>
      <c r="F16" s="34">
        <v>9824</v>
      </c>
      <c r="G16" s="34">
        <v>9783</v>
      </c>
      <c r="H16" s="34">
        <v>139</v>
      </c>
      <c r="I16" s="34">
        <v>24.510117045860099</v>
      </c>
      <c r="J16" s="34">
        <v>20.0443383996843</v>
      </c>
      <c r="K16" s="34">
        <v>18.6089766471903</v>
      </c>
      <c r="L16" s="34">
        <v>18.4567982414939</v>
      </c>
      <c r="M16" s="34">
        <v>18.3797696657711</v>
      </c>
    </row>
    <row r="17" spans="1:13" x14ac:dyDescent="0.25">
      <c r="A17" t="s">
        <v>174</v>
      </c>
      <c r="B17" s="34">
        <v>3561</v>
      </c>
      <c r="C17" s="34">
        <v>1056</v>
      </c>
      <c r="D17" s="34">
        <v>1095</v>
      </c>
      <c r="E17" s="34">
        <v>489</v>
      </c>
      <c r="F17" s="34">
        <v>465</v>
      </c>
      <c r="G17" s="34">
        <v>453</v>
      </c>
      <c r="H17" s="34">
        <v>3</v>
      </c>
      <c r="I17" s="34">
        <v>29.6795952782462</v>
      </c>
      <c r="J17" s="34">
        <v>30.775716694772299</v>
      </c>
      <c r="K17" s="34">
        <v>13.7436762225969</v>
      </c>
      <c r="L17" s="34">
        <v>13.0691399662731</v>
      </c>
      <c r="M17" s="34">
        <v>12.7318718381112</v>
      </c>
    </row>
    <row r="18" spans="1:13" x14ac:dyDescent="0.25">
      <c r="A18" t="s">
        <v>175</v>
      </c>
      <c r="B18" s="34">
        <v>987</v>
      </c>
      <c r="C18" s="34">
        <v>75</v>
      </c>
      <c r="D18" s="34">
        <v>95</v>
      </c>
      <c r="E18" s="34">
        <v>266</v>
      </c>
      <c r="F18" s="34">
        <v>396</v>
      </c>
      <c r="G18" s="34">
        <v>117</v>
      </c>
      <c r="H18" s="34">
        <v>38</v>
      </c>
      <c r="I18" s="34">
        <v>7.90305584826132</v>
      </c>
      <c r="J18" s="34">
        <v>10.010537407797599</v>
      </c>
      <c r="K18" s="34">
        <v>28.029504741833499</v>
      </c>
      <c r="L18" s="34">
        <v>41.728134878819802</v>
      </c>
      <c r="M18" s="34">
        <v>12.3287671232876</v>
      </c>
    </row>
    <row r="19" spans="1:13" x14ac:dyDescent="0.25">
      <c r="A19" t="s">
        <v>176</v>
      </c>
      <c r="B19" s="34">
        <v>1388</v>
      </c>
      <c r="C19" s="34">
        <v>226</v>
      </c>
      <c r="D19" s="34">
        <v>250</v>
      </c>
      <c r="E19" s="34">
        <v>523</v>
      </c>
      <c r="F19" s="34">
        <v>307</v>
      </c>
      <c r="G19" s="34">
        <v>68</v>
      </c>
      <c r="H19" s="34">
        <v>14</v>
      </c>
      <c r="I19" s="34">
        <v>16.448326055312901</v>
      </c>
      <c r="J19" s="34">
        <v>18.195050946142601</v>
      </c>
      <c r="K19" s="34">
        <v>38.064046579330402</v>
      </c>
      <c r="L19" s="34">
        <v>22.3435225618631</v>
      </c>
      <c r="M19" s="34">
        <v>4.9490538573508003</v>
      </c>
    </row>
    <row r="20" spans="1:13" x14ac:dyDescent="0.25">
      <c r="A20" t="s">
        <v>177</v>
      </c>
      <c r="B20" s="34">
        <v>3344</v>
      </c>
      <c r="C20" s="34">
        <v>824</v>
      </c>
      <c r="D20" s="34">
        <v>731</v>
      </c>
      <c r="E20" s="34">
        <v>741</v>
      </c>
      <c r="F20" s="34">
        <v>521</v>
      </c>
      <c r="G20" s="34">
        <v>526</v>
      </c>
      <c r="H20" s="34">
        <v>1</v>
      </c>
      <c r="I20" s="34">
        <v>24.648519294047201</v>
      </c>
      <c r="J20" s="34">
        <v>21.866586897995798</v>
      </c>
      <c r="K20" s="34">
        <v>22.165719413700199</v>
      </c>
      <c r="L20" s="34">
        <v>15.5848040682022</v>
      </c>
      <c r="M20" s="34">
        <v>15.7343703260544</v>
      </c>
    </row>
    <row r="21" spans="1:13" x14ac:dyDescent="0.25">
      <c r="A21" t="s">
        <v>178</v>
      </c>
      <c r="B21" s="34">
        <v>3168</v>
      </c>
      <c r="C21" s="34">
        <v>573</v>
      </c>
      <c r="D21" s="34">
        <v>792</v>
      </c>
      <c r="E21" s="34">
        <v>586</v>
      </c>
      <c r="F21" s="34">
        <v>652</v>
      </c>
      <c r="G21" s="34">
        <v>558</v>
      </c>
      <c r="H21" s="34">
        <v>7</v>
      </c>
      <c r="I21" s="34">
        <v>18.127174944637702</v>
      </c>
      <c r="J21" s="34">
        <v>25.055362227143299</v>
      </c>
      <c r="K21" s="34">
        <v>18.538437203416599</v>
      </c>
      <c r="L21" s="34">
        <v>20.6263840556785</v>
      </c>
      <c r="M21" s="34">
        <v>17.652641569123599</v>
      </c>
    </row>
    <row r="22" spans="1:13" x14ac:dyDescent="0.25">
      <c r="A22" t="s">
        <v>179</v>
      </c>
      <c r="B22" s="34">
        <v>5458</v>
      </c>
      <c r="C22" s="34">
        <v>480</v>
      </c>
      <c r="D22" s="34">
        <v>709</v>
      </c>
      <c r="E22" s="34">
        <v>1203</v>
      </c>
      <c r="F22" s="34">
        <v>1443</v>
      </c>
      <c r="G22" s="34">
        <v>1620</v>
      </c>
      <c r="H22" s="34">
        <v>3</v>
      </c>
      <c r="I22" s="34">
        <v>8.7992667277726806</v>
      </c>
      <c r="J22" s="34">
        <v>12.9972502291475</v>
      </c>
      <c r="K22" s="34">
        <v>22.053162236480201</v>
      </c>
      <c r="L22" s="34">
        <v>26.452795600366599</v>
      </c>
      <c r="M22" s="34">
        <v>29.6975252062328</v>
      </c>
    </row>
    <row r="23" spans="1:13" x14ac:dyDescent="0.25">
      <c r="A23" t="s">
        <v>180</v>
      </c>
      <c r="B23" s="34">
        <v>14933</v>
      </c>
      <c r="C23" s="34">
        <v>5824</v>
      </c>
      <c r="D23" s="34">
        <v>2770</v>
      </c>
      <c r="E23" s="34">
        <v>2166</v>
      </c>
      <c r="F23" s="34">
        <v>1854</v>
      </c>
      <c r="G23" s="34">
        <v>2299</v>
      </c>
      <c r="H23" s="34">
        <v>20</v>
      </c>
      <c r="I23" s="34">
        <v>39.053175082143099</v>
      </c>
      <c r="J23" s="34">
        <v>18.5743981760879</v>
      </c>
      <c r="K23" s="34">
        <v>14.5242405954536</v>
      </c>
      <c r="L23" s="34">
        <v>12.4321062160531</v>
      </c>
      <c r="M23" s="34">
        <v>15.4160799302621</v>
      </c>
    </row>
    <row r="24" spans="1:13" x14ac:dyDescent="0.25">
      <c r="A24" t="s">
        <v>181</v>
      </c>
      <c r="B24" s="34">
        <v>2281</v>
      </c>
      <c r="C24" s="34">
        <v>315</v>
      </c>
      <c r="D24" s="34">
        <v>439</v>
      </c>
      <c r="E24" s="34">
        <v>784</v>
      </c>
      <c r="F24" s="34">
        <v>550</v>
      </c>
      <c r="G24" s="34">
        <v>186</v>
      </c>
      <c r="H24" s="34">
        <v>7</v>
      </c>
      <c r="I24" s="34">
        <v>13.8522427440633</v>
      </c>
      <c r="J24" s="34">
        <v>19.305189094107298</v>
      </c>
      <c r="K24" s="34">
        <v>34.476693051890898</v>
      </c>
      <c r="L24" s="34">
        <v>24.186455584872402</v>
      </c>
      <c r="M24" s="34">
        <v>8.1794195250659598</v>
      </c>
    </row>
    <row r="25" spans="1:13" x14ac:dyDescent="0.25">
      <c r="A25" t="s">
        <v>182</v>
      </c>
      <c r="B25" s="34">
        <v>4542</v>
      </c>
      <c r="C25" s="34">
        <v>1471</v>
      </c>
      <c r="D25" s="34">
        <v>1101</v>
      </c>
      <c r="E25" s="34">
        <v>909</v>
      </c>
      <c r="F25" s="34">
        <v>605</v>
      </c>
      <c r="G25" s="34">
        <v>394</v>
      </c>
      <c r="H25" s="34">
        <v>62</v>
      </c>
      <c r="I25" s="34">
        <v>32.834821428571402</v>
      </c>
      <c r="J25" s="34">
        <v>24.575892857142801</v>
      </c>
      <c r="K25" s="34">
        <v>20.290178571428498</v>
      </c>
      <c r="L25" s="34">
        <v>13.504464285714199</v>
      </c>
      <c r="M25" s="34">
        <v>8.7946428571428505</v>
      </c>
    </row>
    <row r="26" spans="1:13" x14ac:dyDescent="0.25">
      <c r="A26" t="s">
        <v>183</v>
      </c>
      <c r="B26" s="34">
        <v>8695</v>
      </c>
      <c r="C26" s="34">
        <v>1496</v>
      </c>
      <c r="D26" s="34">
        <v>1755</v>
      </c>
      <c r="E26" s="34">
        <v>1303</v>
      </c>
      <c r="F26" s="34">
        <v>1670</v>
      </c>
      <c r="G26" s="34">
        <v>2448</v>
      </c>
      <c r="H26" s="34">
        <v>23</v>
      </c>
      <c r="I26" s="34">
        <v>17.250922509224999</v>
      </c>
      <c r="J26" s="34">
        <v>20.237546125461201</v>
      </c>
      <c r="K26" s="34">
        <v>15.025369003690001</v>
      </c>
      <c r="L26" s="34">
        <v>19.2573800738007</v>
      </c>
      <c r="M26" s="34">
        <v>28.228782287822799</v>
      </c>
    </row>
    <row r="27" spans="1:13" x14ac:dyDescent="0.25">
      <c r="A27" t="s">
        <v>184</v>
      </c>
      <c r="B27" s="34">
        <v>136</v>
      </c>
      <c r="C27" s="34" t="s">
        <v>496</v>
      </c>
      <c r="D27" s="34">
        <v>7</v>
      </c>
      <c r="E27" s="34">
        <v>76</v>
      </c>
      <c r="F27" s="34">
        <v>47</v>
      </c>
      <c r="G27" s="34">
        <v>6</v>
      </c>
      <c r="H27" s="34" t="s">
        <v>496</v>
      </c>
      <c r="I27" s="34" t="s">
        <v>496</v>
      </c>
      <c r="J27" s="34">
        <v>5.1470588235294104</v>
      </c>
      <c r="K27" s="34">
        <v>55.8823529411764</v>
      </c>
      <c r="L27" s="34">
        <v>34.558823529411697</v>
      </c>
      <c r="M27" s="34">
        <v>4.4117647058823497</v>
      </c>
    </row>
    <row r="28" spans="1:13" x14ac:dyDescent="0.25">
      <c r="A28" t="s">
        <v>185</v>
      </c>
      <c r="B28" s="34">
        <v>127</v>
      </c>
      <c r="C28" s="34" t="s">
        <v>496</v>
      </c>
      <c r="D28" s="34">
        <v>16</v>
      </c>
      <c r="E28" s="34">
        <v>66</v>
      </c>
      <c r="F28" s="34">
        <v>37</v>
      </c>
      <c r="G28" s="34">
        <v>8</v>
      </c>
      <c r="H28" s="34" t="s">
        <v>496</v>
      </c>
      <c r="I28" s="34" t="s">
        <v>496</v>
      </c>
      <c r="J28" s="34">
        <v>12.5984251968503</v>
      </c>
      <c r="K28" s="34">
        <v>51.968503937007803</v>
      </c>
      <c r="L28" s="34">
        <v>29.133858267716501</v>
      </c>
      <c r="M28" s="34">
        <v>6.2992125984251901</v>
      </c>
    </row>
    <row r="29" spans="1:13" x14ac:dyDescent="0.25">
      <c r="A29" t="s">
        <v>186</v>
      </c>
      <c r="B29" s="34">
        <v>3994</v>
      </c>
      <c r="C29" s="34">
        <v>975</v>
      </c>
      <c r="D29" s="34">
        <v>686</v>
      </c>
      <c r="E29" s="34">
        <v>607</v>
      </c>
      <c r="F29" s="34">
        <v>1178</v>
      </c>
      <c r="G29" s="34">
        <v>543</v>
      </c>
      <c r="H29" s="34">
        <v>5</v>
      </c>
      <c r="I29" s="34">
        <v>24.442216094259201</v>
      </c>
      <c r="J29" s="34">
        <v>17.1972925545249</v>
      </c>
      <c r="K29" s="34">
        <v>15.216846327400299</v>
      </c>
      <c r="L29" s="34">
        <v>29.531210829781902</v>
      </c>
      <c r="M29" s="34">
        <v>13.612434194033501</v>
      </c>
    </row>
    <row r="30" spans="1:13" x14ac:dyDescent="0.25">
      <c r="A30" t="s">
        <v>187</v>
      </c>
      <c r="B30" s="34">
        <v>180</v>
      </c>
      <c r="C30" s="34" t="s">
        <v>496</v>
      </c>
      <c r="D30" s="34">
        <v>102</v>
      </c>
      <c r="E30" s="34">
        <v>78</v>
      </c>
      <c r="F30" s="34" t="s">
        <v>496</v>
      </c>
      <c r="G30" s="34" t="s">
        <v>496</v>
      </c>
      <c r="H30" s="34" t="s">
        <v>496</v>
      </c>
      <c r="I30" s="34" t="s">
        <v>496</v>
      </c>
      <c r="J30" s="34">
        <v>56.6666666666666</v>
      </c>
      <c r="K30" s="34">
        <v>43.3333333333333</v>
      </c>
      <c r="L30" s="34" t="s">
        <v>496</v>
      </c>
      <c r="M30" s="34" t="s">
        <v>496</v>
      </c>
    </row>
    <row r="31" spans="1:13" x14ac:dyDescent="0.25">
      <c r="A31" t="s">
        <v>188</v>
      </c>
      <c r="B31" s="34">
        <v>52971</v>
      </c>
      <c r="C31" s="34">
        <v>13336</v>
      </c>
      <c r="D31" s="34">
        <v>10578</v>
      </c>
      <c r="E31" s="34">
        <v>9852</v>
      </c>
      <c r="F31" s="34">
        <v>9770</v>
      </c>
      <c r="G31" s="34">
        <v>9250</v>
      </c>
      <c r="H31" s="34">
        <v>185</v>
      </c>
      <c r="I31" s="34">
        <v>25.264274618269901</v>
      </c>
      <c r="J31" s="34">
        <v>20.039404387526901</v>
      </c>
      <c r="K31" s="34">
        <v>18.664039707498201</v>
      </c>
      <c r="L31" s="34">
        <v>18.508695487439802</v>
      </c>
      <c r="M31" s="34">
        <v>17.5235857992649</v>
      </c>
    </row>
    <row r="32" spans="1:13" x14ac:dyDescent="0.25">
      <c r="A32" t="s">
        <v>189</v>
      </c>
      <c r="B32" s="34">
        <v>3728</v>
      </c>
      <c r="C32" s="34">
        <v>1091</v>
      </c>
      <c r="D32" s="34">
        <v>1167</v>
      </c>
      <c r="E32" s="34">
        <v>528</v>
      </c>
      <c r="F32" s="34">
        <v>516</v>
      </c>
      <c r="G32" s="34">
        <v>419</v>
      </c>
      <c r="H32" s="34">
        <v>7</v>
      </c>
      <c r="I32" s="34">
        <v>29.320075248588999</v>
      </c>
      <c r="J32" s="34">
        <v>31.362536952432102</v>
      </c>
      <c r="K32" s="34">
        <v>14.1897339424885</v>
      </c>
      <c r="L32" s="34">
        <v>13.8672399892502</v>
      </c>
      <c r="M32" s="34">
        <v>11.260413867239899</v>
      </c>
    </row>
    <row r="33" spans="1:13" x14ac:dyDescent="0.25">
      <c r="A33" t="s">
        <v>190</v>
      </c>
      <c r="B33" s="34">
        <v>1107</v>
      </c>
      <c r="C33" s="34">
        <v>59</v>
      </c>
      <c r="D33" s="34">
        <v>123</v>
      </c>
      <c r="E33" s="34">
        <v>302</v>
      </c>
      <c r="F33" s="34">
        <v>458</v>
      </c>
      <c r="G33" s="34">
        <v>111</v>
      </c>
      <c r="H33" s="34">
        <v>54</v>
      </c>
      <c r="I33" s="34">
        <v>5.6030389363722701</v>
      </c>
      <c r="J33" s="34">
        <v>11.680911680911599</v>
      </c>
      <c r="K33" s="34">
        <v>28.679962013295299</v>
      </c>
      <c r="L33" s="34">
        <v>43.494776828110098</v>
      </c>
      <c r="M33" s="34">
        <v>10.5413105413105</v>
      </c>
    </row>
    <row r="34" spans="1:13" x14ac:dyDescent="0.25">
      <c r="A34" t="s">
        <v>191</v>
      </c>
      <c r="B34" s="34">
        <v>1443</v>
      </c>
      <c r="C34" s="34">
        <v>194</v>
      </c>
      <c r="D34" s="34">
        <v>291</v>
      </c>
      <c r="E34" s="34">
        <v>523</v>
      </c>
      <c r="F34" s="34">
        <v>334</v>
      </c>
      <c r="G34" s="34">
        <v>90</v>
      </c>
      <c r="H34" s="34">
        <v>11</v>
      </c>
      <c r="I34" s="34">
        <v>13.547486033519499</v>
      </c>
      <c r="J34" s="34">
        <v>20.3212290502793</v>
      </c>
      <c r="K34" s="34">
        <v>36.522346368714999</v>
      </c>
      <c r="L34" s="34">
        <v>23.3240223463687</v>
      </c>
      <c r="M34" s="34">
        <v>6.2849162011173103</v>
      </c>
    </row>
    <row r="35" spans="1:13" x14ac:dyDescent="0.25">
      <c r="A35" t="s">
        <v>192</v>
      </c>
      <c r="B35" s="34">
        <v>3509</v>
      </c>
      <c r="C35" s="34">
        <v>876</v>
      </c>
      <c r="D35" s="34">
        <v>776</v>
      </c>
      <c r="E35" s="34">
        <v>750</v>
      </c>
      <c r="F35" s="34">
        <v>540</v>
      </c>
      <c r="G35" s="34">
        <v>564</v>
      </c>
      <c r="H35" s="34">
        <v>3</v>
      </c>
      <c r="I35" s="34">
        <v>24.985738733599501</v>
      </c>
      <c r="J35" s="34">
        <v>22.1334854535082</v>
      </c>
      <c r="K35" s="34">
        <v>21.3918996006845</v>
      </c>
      <c r="L35" s="34">
        <v>15.402167712492799</v>
      </c>
      <c r="M35" s="34">
        <v>16.0867084997147</v>
      </c>
    </row>
    <row r="36" spans="1:13" x14ac:dyDescent="0.25">
      <c r="A36" t="s">
        <v>193</v>
      </c>
      <c r="B36" s="34">
        <v>3216</v>
      </c>
      <c r="C36" s="34">
        <v>574</v>
      </c>
      <c r="D36" s="34">
        <v>840</v>
      </c>
      <c r="E36" s="34">
        <v>615</v>
      </c>
      <c r="F36" s="34">
        <v>634</v>
      </c>
      <c r="G36" s="34">
        <v>543</v>
      </c>
      <c r="H36" s="34">
        <v>10</v>
      </c>
      <c r="I36" s="34">
        <v>17.903930131004302</v>
      </c>
      <c r="J36" s="34">
        <v>26.2008733624454</v>
      </c>
      <c r="K36" s="34">
        <v>19.182782283218899</v>
      </c>
      <c r="L36" s="34">
        <v>19.7754210854647</v>
      </c>
      <c r="M36" s="34">
        <v>16.936993137866398</v>
      </c>
    </row>
    <row r="37" spans="1:13" x14ac:dyDescent="0.25">
      <c r="A37" t="s">
        <v>194</v>
      </c>
      <c r="B37" s="34">
        <v>5952</v>
      </c>
      <c r="C37" s="34">
        <v>533</v>
      </c>
      <c r="D37" s="34">
        <v>766</v>
      </c>
      <c r="E37" s="34">
        <v>1270</v>
      </c>
      <c r="F37" s="34">
        <v>1644</v>
      </c>
      <c r="G37" s="34">
        <v>1738</v>
      </c>
      <c r="H37" s="34">
        <v>1</v>
      </c>
      <c r="I37" s="34">
        <v>8.9564779028734591</v>
      </c>
      <c r="J37" s="34">
        <v>12.871786254411001</v>
      </c>
      <c r="K37" s="34">
        <v>21.3409511006553</v>
      </c>
      <c r="L37" s="34">
        <v>27.625609141320702</v>
      </c>
      <c r="M37" s="34">
        <v>29.205175600739299</v>
      </c>
    </row>
    <row r="38" spans="1:13" x14ac:dyDescent="0.25">
      <c r="A38" t="s">
        <v>195</v>
      </c>
      <c r="B38" s="34">
        <v>15323</v>
      </c>
      <c r="C38" s="34">
        <v>5898</v>
      </c>
      <c r="D38" s="34">
        <v>2864</v>
      </c>
      <c r="E38" s="34">
        <v>2344</v>
      </c>
      <c r="F38" s="34">
        <v>1955</v>
      </c>
      <c r="G38" s="34">
        <v>2237</v>
      </c>
      <c r="H38" s="34">
        <v>25</v>
      </c>
      <c r="I38" s="34">
        <v>38.554059354163897</v>
      </c>
      <c r="J38" s="34">
        <v>18.7214014903909</v>
      </c>
      <c r="K38" s="34">
        <v>15.3222643482808</v>
      </c>
      <c r="L38" s="34">
        <v>12.7794482938946</v>
      </c>
      <c r="M38" s="34">
        <v>14.6228265132697</v>
      </c>
    </row>
    <row r="39" spans="1:13" x14ac:dyDescent="0.25">
      <c r="A39" t="s">
        <v>196</v>
      </c>
      <c r="B39" s="34">
        <v>2261</v>
      </c>
      <c r="C39" s="34">
        <v>287</v>
      </c>
      <c r="D39" s="34">
        <v>434</v>
      </c>
      <c r="E39" s="34">
        <v>742</v>
      </c>
      <c r="F39" s="34">
        <v>585</v>
      </c>
      <c r="G39" s="34">
        <v>209</v>
      </c>
      <c r="H39" s="34">
        <v>4</v>
      </c>
      <c r="I39" s="34">
        <v>12.7159946832077</v>
      </c>
      <c r="J39" s="34">
        <v>19.229065130704399</v>
      </c>
      <c r="K39" s="34">
        <v>32.875498449268903</v>
      </c>
      <c r="L39" s="34">
        <v>25.919361984935701</v>
      </c>
      <c r="M39" s="34">
        <v>9.2600797518830298</v>
      </c>
    </row>
    <row r="40" spans="1:13" x14ac:dyDescent="0.25">
      <c r="A40" t="s">
        <v>197</v>
      </c>
      <c r="B40" s="34">
        <v>4887</v>
      </c>
      <c r="C40" s="34">
        <v>1624</v>
      </c>
      <c r="D40" s="34">
        <v>1243</v>
      </c>
      <c r="E40" s="34">
        <v>1033</v>
      </c>
      <c r="F40" s="34">
        <v>542</v>
      </c>
      <c r="G40" s="34">
        <v>389</v>
      </c>
      <c r="H40" s="34">
        <v>56</v>
      </c>
      <c r="I40" s="34">
        <v>33.616228524115002</v>
      </c>
      <c r="J40" s="34">
        <v>25.7296625957358</v>
      </c>
      <c r="K40" s="34">
        <v>21.382736493479602</v>
      </c>
      <c r="L40" s="34">
        <v>11.219209273442299</v>
      </c>
      <c r="M40" s="34">
        <v>8.0521631132270706</v>
      </c>
    </row>
    <row r="41" spans="1:13" x14ac:dyDescent="0.25">
      <c r="A41" t="s">
        <v>198</v>
      </c>
      <c r="B41" s="34">
        <v>8933</v>
      </c>
      <c r="C41" s="34">
        <v>1462</v>
      </c>
      <c r="D41" s="34">
        <v>1876</v>
      </c>
      <c r="E41" s="34">
        <v>1329</v>
      </c>
      <c r="F41" s="34">
        <v>1658</v>
      </c>
      <c r="G41" s="34">
        <v>2578</v>
      </c>
      <c r="H41" s="34">
        <v>30</v>
      </c>
      <c r="I41" s="34">
        <v>16.421430978321901</v>
      </c>
      <c r="J41" s="34">
        <v>21.071548916095601</v>
      </c>
      <c r="K41" s="34">
        <v>14.927552510389701</v>
      </c>
      <c r="L41" s="34">
        <v>18.622936088958699</v>
      </c>
      <c r="M41" s="34">
        <v>28.956531506233802</v>
      </c>
    </row>
    <row r="42" spans="1:13" x14ac:dyDescent="0.25">
      <c r="A42" t="s">
        <v>199</v>
      </c>
      <c r="B42" s="34">
        <v>140</v>
      </c>
      <c r="C42" s="34" t="s">
        <v>496</v>
      </c>
      <c r="D42" s="34">
        <v>1</v>
      </c>
      <c r="E42" s="34">
        <v>59</v>
      </c>
      <c r="F42" s="34">
        <v>59</v>
      </c>
      <c r="G42" s="34">
        <v>21</v>
      </c>
      <c r="H42" s="34" t="s">
        <v>496</v>
      </c>
      <c r="I42" s="34" t="s">
        <v>496</v>
      </c>
      <c r="J42" s="34">
        <v>0.71428571428571397</v>
      </c>
      <c r="K42" s="34">
        <v>42.142857142857103</v>
      </c>
      <c r="L42" s="34">
        <v>42.142857142857103</v>
      </c>
      <c r="M42" s="34">
        <v>15</v>
      </c>
    </row>
    <row r="43" spans="1:13" x14ac:dyDescent="0.25">
      <c r="A43" t="s">
        <v>200</v>
      </c>
      <c r="B43" s="34">
        <v>163</v>
      </c>
      <c r="C43" s="34" t="s">
        <v>496</v>
      </c>
      <c r="D43" s="34">
        <v>23</v>
      </c>
      <c r="E43" s="34">
        <v>84</v>
      </c>
      <c r="F43" s="34">
        <v>47</v>
      </c>
      <c r="G43" s="34">
        <v>9</v>
      </c>
      <c r="H43" s="34" t="s">
        <v>496</v>
      </c>
      <c r="I43" s="34" t="s">
        <v>496</v>
      </c>
      <c r="J43" s="34">
        <v>14.110429447852701</v>
      </c>
      <c r="K43" s="34">
        <v>51.533742331288302</v>
      </c>
      <c r="L43" s="34">
        <v>28.834355828220801</v>
      </c>
      <c r="M43" s="34">
        <v>5.5214723926380298</v>
      </c>
    </row>
    <row r="44" spans="1:13" x14ac:dyDescent="0.25">
      <c r="A44" t="s">
        <v>201</v>
      </c>
      <c r="B44" s="34">
        <v>3910</v>
      </c>
      <c r="C44" s="34">
        <v>942</v>
      </c>
      <c r="D44" s="34">
        <v>712</v>
      </c>
      <c r="E44" s="34">
        <v>622</v>
      </c>
      <c r="F44" s="34">
        <v>1092</v>
      </c>
      <c r="G44" s="34">
        <v>533</v>
      </c>
      <c r="H44" s="34">
        <v>9</v>
      </c>
      <c r="I44" s="34">
        <v>24.147654447577501</v>
      </c>
      <c r="J44" s="34">
        <v>18.251730325557499</v>
      </c>
      <c r="K44" s="34">
        <v>15.944629582158401</v>
      </c>
      <c r="L44" s="34">
        <v>27.992822353242701</v>
      </c>
      <c r="M44" s="34">
        <v>13.6631632914637</v>
      </c>
    </row>
    <row r="45" spans="1:13" x14ac:dyDescent="0.25">
      <c r="A45" t="s">
        <v>202</v>
      </c>
      <c r="B45" s="34">
        <v>243</v>
      </c>
      <c r="C45" s="34" t="s">
        <v>496</v>
      </c>
      <c r="D45" s="34">
        <v>141</v>
      </c>
      <c r="E45" s="34">
        <v>102</v>
      </c>
      <c r="F45" s="34" t="s">
        <v>496</v>
      </c>
      <c r="G45" s="34" t="s">
        <v>496</v>
      </c>
      <c r="H45" s="34" t="s">
        <v>496</v>
      </c>
      <c r="I45" s="34" t="s">
        <v>496</v>
      </c>
      <c r="J45" s="34">
        <v>58.024691358024697</v>
      </c>
      <c r="K45" s="34">
        <v>41.975308641975303</v>
      </c>
      <c r="L45" s="34" t="s">
        <v>496</v>
      </c>
      <c r="M45" s="34" t="s">
        <v>496</v>
      </c>
    </row>
    <row r="46" spans="1:13" x14ac:dyDescent="0.25">
      <c r="A46" t="s">
        <v>203</v>
      </c>
      <c r="B46" s="34">
        <v>54982</v>
      </c>
      <c r="C46" s="34">
        <v>13564</v>
      </c>
      <c r="D46" s="34">
        <v>11281</v>
      </c>
      <c r="E46" s="34">
        <v>10345</v>
      </c>
      <c r="F46" s="34">
        <v>10107</v>
      </c>
      <c r="G46" s="34">
        <v>9473</v>
      </c>
      <c r="H46" s="34">
        <v>212</v>
      </c>
      <c r="I46" s="34">
        <v>24.765382508672602</v>
      </c>
      <c r="J46" s="34">
        <v>20.5970421763739</v>
      </c>
      <c r="K46" s="34">
        <v>18.888077414643</v>
      </c>
      <c r="L46" s="34">
        <v>18.453532955997801</v>
      </c>
      <c r="M46" s="34">
        <v>17.295964944312502</v>
      </c>
    </row>
    <row r="47" spans="1:13" x14ac:dyDescent="0.25">
      <c r="A47" t="s">
        <v>204</v>
      </c>
      <c r="B47" s="34">
        <v>3801</v>
      </c>
      <c r="C47" s="34">
        <v>1346</v>
      </c>
      <c r="D47" s="34">
        <v>1053</v>
      </c>
      <c r="E47" s="34">
        <v>514</v>
      </c>
      <c r="F47" s="34">
        <v>509</v>
      </c>
      <c r="G47" s="34">
        <v>373</v>
      </c>
      <c r="H47" s="34">
        <v>6</v>
      </c>
      <c r="I47" s="34">
        <v>35.4677206851119</v>
      </c>
      <c r="J47" s="34">
        <v>27.747035573122499</v>
      </c>
      <c r="K47" s="34">
        <v>13.5441370223978</v>
      </c>
      <c r="L47" s="34">
        <v>13.4123847167325</v>
      </c>
      <c r="M47" s="34">
        <v>9.8287220026350397</v>
      </c>
    </row>
    <row r="48" spans="1:13" x14ac:dyDescent="0.25">
      <c r="A48" t="s">
        <v>205</v>
      </c>
      <c r="B48" s="34">
        <v>1141</v>
      </c>
      <c r="C48" s="34">
        <v>73</v>
      </c>
      <c r="D48" s="34">
        <v>155</v>
      </c>
      <c r="E48" s="34">
        <v>328</v>
      </c>
      <c r="F48" s="34">
        <v>433</v>
      </c>
      <c r="G48" s="34">
        <v>93</v>
      </c>
      <c r="H48" s="34">
        <v>59</v>
      </c>
      <c r="I48" s="34">
        <v>6.7467652495378898</v>
      </c>
      <c r="J48" s="34">
        <v>14.325323475046201</v>
      </c>
      <c r="K48" s="34">
        <v>30.314232902033201</v>
      </c>
      <c r="L48" s="34">
        <v>40.018484288354898</v>
      </c>
      <c r="M48" s="34">
        <v>8.5951940850277193</v>
      </c>
    </row>
    <row r="49" spans="1:13" x14ac:dyDescent="0.25">
      <c r="A49" t="s">
        <v>206</v>
      </c>
      <c r="B49" s="34">
        <v>1455</v>
      </c>
      <c r="C49" s="34">
        <v>208</v>
      </c>
      <c r="D49" s="34">
        <v>404</v>
      </c>
      <c r="E49" s="34">
        <v>436</v>
      </c>
      <c r="F49" s="34">
        <v>323</v>
      </c>
      <c r="G49" s="34">
        <v>69</v>
      </c>
      <c r="H49" s="34">
        <v>15</v>
      </c>
      <c r="I49" s="34">
        <v>14.4444444444444</v>
      </c>
      <c r="J49" s="34">
        <v>28.0555555555555</v>
      </c>
      <c r="K49" s="34">
        <v>30.2777777777777</v>
      </c>
      <c r="L49" s="34">
        <v>22.4305555555555</v>
      </c>
      <c r="M49" s="34">
        <v>4.7916666666666599</v>
      </c>
    </row>
    <row r="50" spans="1:13" x14ac:dyDescent="0.25">
      <c r="A50" t="s">
        <v>207</v>
      </c>
      <c r="B50" s="34">
        <v>3707</v>
      </c>
      <c r="C50" s="34">
        <v>922</v>
      </c>
      <c r="D50" s="34">
        <v>880</v>
      </c>
      <c r="E50" s="34">
        <v>769</v>
      </c>
      <c r="F50" s="34">
        <v>506</v>
      </c>
      <c r="G50" s="34">
        <v>629</v>
      </c>
      <c r="H50" s="34">
        <v>1</v>
      </c>
      <c r="I50" s="34">
        <v>24.878575283324299</v>
      </c>
      <c r="J50" s="34">
        <v>23.7452779276848</v>
      </c>
      <c r="K50" s="34">
        <v>20.750134916351801</v>
      </c>
      <c r="L50" s="34">
        <v>13.6535348084187</v>
      </c>
      <c r="M50" s="34">
        <v>16.972477064220101</v>
      </c>
    </row>
    <row r="51" spans="1:13" x14ac:dyDescent="0.25">
      <c r="A51" t="s">
        <v>208</v>
      </c>
      <c r="B51" s="34">
        <v>3312</v>
      </c>
      <c r="C51" s="34">
        <v>583</v>
      </c>
      <c r="D51" s="34">
        <v>820</v>
      </c>
      <c r="E51" s="34">
        <v>629</v>
      </c>
      <c r="F51" s="34">
        <v>743</v>
      </c>
      <c r="G51" s="34">
        <v>527</v>
      </c>
      <c r="H51" s="34">
        <v>10</v>
      </c>
      <c r="I51" s="34">
        <v>17.655966081162902</v>
      </c>
      <c r="J51" s="34">
        <v>24.833434282253101</v>
      </c>
      <c r="K51" s="34">
        <v>19.049061175045399</v>
      </c>
      <c r="L51" s="34">
        <v>22.5015142337977</v>
      </c>
      <c r="M51" s="34">
        <v>15.9600242277407</v>
      </c>
    </row>
    <row r="52" spans="1:13" x14ac:dyDescent="0.25">
      <c r="A52" t="s">
        <v>209</v>
      </c>
      <c r="B52" s="34">
        <v>6136</v>
      </c>
      <c r="C52" s="34">
        <v>619</v>
      </c>
      <c r="D52" s="34">
        <v>860</v>
      </c>
      <c r="E52" s="34">
        <v>1301</v>
      </c>
      <c r="F52" s="34">
        <v>1545</v>
      </c>
      <c r="G52" s="34">
        <v>1807</v>
      </c>
      <c r="H52" s="34">
        <v>4</v>
      </c>
      <c r="I52" s="34">
        <v>10.0945857795172</v>
      </c>
      <c r="J52" s="34">
        <v>14.0247879973907</v>
      </c>
      <c r="K52" s="34">
        <v>21.216568819308499</v>
      </c>
      <c r="L52" s="34">
        <v>25.195694716242599</v>
      </c>
      <c r="M52" s="34">
        <v>29.468362687540701</v>
      </c>
    </row>
    <row r="53" spans="1:13" x14ac:dyDescent="0.25">
      <c r="A53" t="s">
        <v>210</v>
      </c>
      <c r="B53" s="34">
        <v>16150</v>
      </c>
      <c r="C53" s="34">
        <v>6383</v>
      </c>
      <c r="D53" s="34">
        <v>2964</v>
      </c>
      <c r="E53" s="34">
        <v>2402</v>
      </c>
      <c r="F53" s="34">
        <v>2072</v>
      </c>
      <c r="G53" s="34">
        <v>2297</v>
      </c>
      <c r="H53" s="34">
        <v>32</v>
      </c>
      <c r="I53" s="34">
        <v>39.601687554287103</v>
      </c>
      <c r="J53" s="34">
        <v>18.389378334780901</v>
      </c>
      <c r="K53" s="34">
        <v>14.902593373867701</v>
      </c>
      <c r="L53" s="34">
        <v>12.855192951979101</v>
      </c>
      <c r="M53" s="34">
        <v>14.2511477850849</v>
      </c>
    </row>
    <row r="54" spans="1:13" x14ac:dyDescent="0.25">
      <c r="A54" t="s">
        <v>211</v>
      </c>
      <c r="B54" s="34">
        <v>2418</v>
      </c>
      <c r="C54" s="34">
        <v>353</v>
      </c>
      <c r="D54" s="34">
        <v>491</v>
      </c>
      <c r="E54" s="34">
        <v>755</v>
      </c>
      <c r="F54" s="34">
        <v>637</v>
      </c>
      <c r="G54" s="34">
        <v>180</v>
      </c>
      <c r="H54" s="34">
        <v>2</v>
      </c>
      <c r="I54" s="34">
        <v>14.610927152317799</v>
      </c>
      <c r="J54" s="34">
        <v>20.3228476821192</v>
      </c>
      <c r="K54" s="34">
        <v>31.25</v>
      </c>
      <c r="L54" s="34">
        <v>26.3658940397351</v>
      </c>
      <c r="M54" s="34">
        <v>7.4503311258278098</v>
      </c>
    </row>
    <row r="55" spans="1:13" x14ac:dyDescent="0.25">
      <c r="A55" t="s">
        <v>212</v>
      </c>
      <c r="B55" s="34">
        <v>4846</v>
      </c>
      <c r="C55" s="34">
        <v>1554</v>
      </c>
      <c r="D55" s="34">
        <v>1297</v>
      </c>
      <c r="E55" s="34">
        <v>892</v>
      </c>
      <c r="F55" s="34">
        <v>664</v>
      </c>
      <c r="G55" s="34">
        <v>414</v>
      </c>
      <c r="H55" s="34">
        <v>25</v>
      </c>
      <c r="I55" s="34">
        <v>32.233976353453599</v>
      </c>
      <c r="J55" s="34">
        <v>26.903132130263401</v>
      </c>
      <c r="K55" s="34">
        <v>18.502385397220401</v>
      </c>
      <c r="L55" s="34">
        <v>13.773076125285201</v>
      </c>
      <c r="M55" s="34">
        <v>8.5874299937772207</v>
      </c>
    </row>
    <row r="56" spans="1:13" x14ac:dyDescent="0.25">
      <c r="A56" t="s">
        <v>213</v>
      </c>
      <c r="B56" s="34">
        <v>9690</v>
      </c>
      <c r="C56" s="34">
        <v>1653</v>
      </c>
      <c r="D56" s="34">
        <v>2023</v>
      </c>
      <c r="E56" s="34">
        <v>1580</v>
      </c>
      <c r="F56" s="34">
        <v>1768</v>
      </c>
      <c r="G56" s="34">
        <v>2646</v>
      </c>
      <c r="H56" s="34">
        <v>20</v>
      </c>
      <c r="I56" s="34">
        <v>17.094105480868599</v>
      </c>
      <c r="J56" s="34">
        <v>20.9203722854188</v>
      </c>
      <c r="K56" s="34">
        <v>16.339193381592501</v>
      </c>
      <c r="L56" s="34">
        <v>18.283350568769301</v>
      </c>
      <c r="M56" s="34">
        <v>27.3629782833505</v>
      </c>
    </row>
    <row r="57" spans="1:13" x14ac:dyDescent="0.25">
      <c r="A57" t="s">
        <v>214</v>
      </c>
      <c r="B57" s="34">
        <v>133</v>
      </c>
      <c r="C57" s="34" t="s">
        <v>496</v>
      </c>
      <c r="D57" s="34">
        <v>17</v>
      </c>
      <c r="E57" s="34">
        <v>54</v>
      </c>
      <c r="F57" s="34">
        <v>60</v>
      </c>
      <c r="G57" s="34">
        <v>2</v>
      </c>
      <c r="H57" s="34" t="s">
        <v>496</v>
      </c>
      <c r="I57" s="34" t="s">
        <v>496</v>
      </c>
      <c r="J57" s="34">
        <v>12.781954887217999</v>
      </c>
      <c r="K57" s="34">
        <v>40.601503759398497</v>
      </c>
      <c r="L57" s="34">
        <v>45.112781954887197</v>
      </c>
      <c r="M57" s="34">
        <v>1.5037593984962401</v>
      </c>
    </row>
    <row r="58" spans="1:13" x14ac:dyDescent="0.25">
      <c r="A58" t="s">
        <v>215</v>
      </c>
      <c r="B58" s="34">
        <v>131</v>
      </c>
      <c r="C58" s="34" t="s">
        <v>496</v>
      </c>
      <c r="D58" s="34">
        <v>21</v>
      </c>
      <c r="E58" s="34">
        <v>75</v>
      </c>
      <c r="F58" s="34">
        <v>30</v>
      </c>
      <c r="G58" s="34">
        <v>5</v>
      </c>
      <c r="H58" s="34" t="s">
        <v>496</v>
      </c>
      <c r="I58" s="34" t="s">
        <v>496</v>
      </c>
      <c r="J58" s="34">
        <v>16.030534351145</v>
      </c>
      <c r="K58" s="34">
        <v>57.251908396946497</v>
      </c>
      <c r="L58" s="34">
        <v>22.900763358778601</v>
      </c>
      <c r="M58" s="34">
        <v>3.8167938931297698</v>
      </c>
    </row>
    <row r="59" spans="1:13" x14ac:dyDescent="0.25">
      <c r="A59" t="s">
        <v>216</v>
      </c>
      <c r="B59" s="34">
        <v>4706</v>
      </c>
      <c r="C59" s="34">
        <v>1118</v>
      </c>
      <c r="D59" s="34">
        <v>852</v>
      </c>
      <c r="E59" s="34">
        <v>790</v>
      </c>
      <c r="F59" s="34">
        <v>1300</v>
      </c>
      <c r="G59" s="34">
        <v>642</v>
      </c>
      <c r="H59" s="34">
        <v>4</v>
      </c>
      <c r="I59" s="34">
        <v>23.777116120799601</v>
      </c>
      <c r="J59" s="34">
        <v>18.119948957890202</v>
      </c>
      <c r="K59" s="34">
        <v>16.801361122926401</v>
      </c>
      <c r="L59" s="34">
        <v>27.647809442790301</v>
      </c>
      <c r="M59" s="34">
        <v>13.653764355593299</v>
      </c>
    </row>
    <row r="60" spans="1:13" x14ac:dyDescent="0.25">
      <c r="A60" t="s">
        <v>217</v>
      </c>
      <c r="B60" s="34">
        <v>221</v>
      </c>
      <c r="C60" s="34" t="s">
        <v>496</v>
      </c>
      <c r="D60" s="34">
        <v>138</v>
      </c>
      <c r="E60" s="34">
        <v>83</v>
      </c>
      <c r="F60" s="34" t="s">
        <v>496</v>
      </c>
      <c r="G60" s="34" t="s">
        <v>496</v>
      </c>
      <c r="H60" s="34" t="s">
        <v>496</v>
      </c>
      <c r="I60" s="34" t="s">
        <v>496</v>
      </c>
      <c r="J60" s="34">
        <v>62.443438914027098</v>
      </c>
      <c r="K60" s="34">
        <v>37.556561085972803</v>
      </c>
      <c r="L60" s="34" t="s">
        <v>496</v>
      </c>
      <c r="M60" s="34" t="s">
        <v>496</v>
      </c>
    </row>
    <row r="61" spans="1:13" x14ac:dyDescent="0.25">
      <c r="A61" t="s">
        <v>218</v>
      </c>
      <c r="B61" s="34">
        <v>57983</v>
      </c>
      <c r="C61" s="34">
        <v>14829</v>
      </c>
      <c r="D61" s="34">
        <v>11992</v>
      </c>
      <c r="E61" s="34">
        <v>10646</v>
      </c>
      <c r="F61" s="34">
        <v>10631</v>
      </c>
      <c r="G61" s="34">
        <v>9706</v>
      </c>
      <c r="H61" s="34">
        <v>179</v>
      </c>
      <c r="I61" s="34">
        <v>25.653933983807299</v>
      </c>
      <c r="J61" s="34">
        <v>20.7459691370839</v>
      </c>
      <c r="K61" s="34">
        <v>18.417410559822802</v>
      </c>
      <c r="L61" s="34">
        <v>18.391460798560601</v>
      </c>
      <c r="M61" s="34">
        <v>16.791225520725199</v>
      </c>
    </row>
    <row r="62" spans="1:13" x14ac:dyDescent="0.25">
      <c r="A62" t="s">
        <v>219</v>
      </c>
      <c r="B62" s="34">
        <v>3805</v>
      </c>
      <c r="C62" s="34">
        <v>1338</v>
      </c>
      <c r="D62" s="34">
        <v>1028</v>
      </c>
      <c r="E62" s="34">
        <v>554</v>
      </c>
      <c r="F62" s="34">
        <v>500</v>
      </c>
      <c r="G62" s="34">
        <v>379</v>
      </c>
      <c r="H62" s="34">
        <v>6</v>
      </c>
      <c r="I62" s="34">
        <v>35.219794682811198</v>
      </c>
      <c r="J62" s="34">
        <v>27.059752566464802</v>
      </c>
      <c r="K62" s="34">
        <v>14.5827849434061</v>
      </c>
      <c r="L62" s="34">
        <v>13.161358252171601</v>
      </c>
      <c r="M62" s="34">
        <v>9.9763095551460896</v>
      </c>
    </row>
    <row r="63" spans="1:13" x14ac:dyDescent="0.25">
      <c r="A63" t="s">
        <v>220</v>
      </c>
      <c r="B63" s="34">
        <v>1196</v>
      </c>
      <c r="C63" s="34">
        <v>85</v>
      </c>
      <c r="D63" s="34">
        <v>144</v>
      </c>
      <c r="E63" s="34">
        <v>367</v>
      </c>
      <c r="F63" s="34">
        <v>441</v>
      </c>
      <c r="G63" s="34">
        <v>96</v>
      </c>
      <c r="H63" s="34">
        <v>63</v>
      </c>
      <c r="I63" s="34">
        <v>7.5022065313327397</v>
      </c>
      <c r="J63" s="34">
        <v>12.7096204766107</v>
      </c>
      <c r="K63" s="34">
        <v>32.391879964695498</v>
      </c>
      <c r="L63" s="34">
        <v>38.923212709620401</v>
      </c>
      <c r="M63" s="34">
        <v>8.4730803177405107</v>
      </c>
    </row>
    <row r="64" spans="1:13" x14ac:dyDescent="0.25">
      <c r="A64" t="s">
        <v>221</v>
      </c>
      <c r="B64" s="34">
        <v>1398</v>
      </c>
      <c r="C64" s="34">
        <v>226</v>
      </c>
      <c r="D64" s="34">
        <v>386</v>
      </c>
      <c r="E64" s="34">
        <v>446</v>
      </c>
      <c r="F64" s="34">
        <v>268</v>
      </c>
      <c r="G64" s="34">
        <v>57</v>
      </c>
      <c r="H64" s="34">
        <v>15</v>
      </c>
      <c r="I64" s="34">
        <v>16.341287057122099</v>
      </c>
      <c r="J64" s="34">
        <v>27.910339840925499</v>
      </c>
      <c r="K64" s="34">
        <v>32.248734634851701</v>
      </c>
      <c r="L64" s="34">
        <v>19.378163412870499</v>
      </c>
      <c r="M64" s="34">
        <v>4.1214750542299301</v>
      </c>
    </row>
    <row r="65" spans="1:13" x14ac:dyDescent="0.25">
      <c r="A65" t="s">
        <v>222</v>
      </c>
      <c r="B65" s="34">
        <v>3844</v>
      </c>
      <c r="C65" s="34">
        <v>1014</v>
      </c>
      <c r="D65" s="34">
        <v>936</v>
      </c>
      <c r="E65" s="34">
        <v>805</v>
      </c>
      <c r="F65" s="34">
        <v>501</v>
      </c>
      <c r="G65" s="34">
        <v>586</v>
      </c>
      <c r="H65" s="34">
        <v>2</v>
      </c>
      <c r="I65" s="34">
        <v>26.3925039042165</v>
      </c>
      <c r="J65" s="34">
        <v>24.362311296199799</v>
      </c>
      <c r="K65" s="34">
        <v>20.9526288391462</v>
      </c>
      <c r="L65" s="34">
        <v>13.040083289953101</v>
      </c>
      <c r="M65" s="34">
        <v>15.252472670484099</v>
      </c>
    </row>
    <row r="66" spans="1:13" x14ac:dyDescent="0.25">
      <c r="A66" t="s">
        <v>223</v>
      </c>
      <c r="B66" s="34">
        <v>3272</v>
      </c>
      <c r="C66" s="34">
        <v>561</v>
      </c>
      <c r="D66" s="34">
        <v>843</v>
      </c>
      <c r="E66" s="34">
        <v>647</v>
      </c>
      <c r="F66" s="34">
        <v>670</v>
      </c>
      <c r="G66" s="34">
        <v>546</v>
      </c>
      <c r="H66" s="34">
        <v>5</v>
      </c>
      <c r="I66" s="34">
        <v>17.171717171717098</v>
      </c>
      <c r="J66" s="34">
        <v>25.803489439852999</v>
      </c>
      <c r="K66" s="34">
        <v>19.804101622283401</v>
      </c>
      <c r="L66" s="34">
        <v>20.508111417202301</v>
      </c>
      <c r="M66" s="34">
        <v>16.712580348943899</v>
      </c>
    </row>
    <row r="67" spans="1:13" x14ac:dyDescent="0.25">
      <c r="A67" t="s">
        <v>224</v>
      </c>
      <c r="B67" s="34">
        <v>6297</v>
      </c>
      <c r="C67" s="34">
        <v>603</v>
      </c>
      <c r="D67" s="34">
        <v>870</v>
      </c>
      <c r="E67" s="34">
        <v>1326</v>
      </c>
      <c r="F67" s="34">
        <v>1633</v>
      </c>
      <c r="G67" s="34">
        <v>1863</v>
      </c>
      <c r="H67" s="34">
        <v>2</v>
      </c>
      <c r="I67" s="34">
        <v>9.5790309769658393</v>
      </c>
      <c r="J67" s="34">
        <v>13.8204924543288</v>
      </c>
      <c r="K67" s="34">
        <v>21.064336775218401</v>
      </c>
      <c r="L67" s="34">
        <v>25.941223193010298</v>
      </c>
      <c r="M67" s="34">
        <v>29.594916600476498</v>
      </c>
    </row>
    <row r="68" spans="1:13" x14ac:dyDescent="0.25">
      <c r="A68" t="s">
        <v>225</v>
      </c>
      <c r="B68" s="34">
        <v>16142</v>
      </c>
      <c r="C68" s="34">
        <v>6322</v>
      </c>
      <c r="D68" s="34">
        <v>3021</v>
      </c>
      <c r="E68" s="34">
        <v>2508</v>
      </c>
      <c r="F68" s="34">
        <v>2051</v>
      </c>
      <c r="G68" s="34">
        <v>2208</v>
      </c>
      <c r="H68" s="34">
        <v>32</v>
      </c>
      <c r="I68" s="34">
        <v>39.242706393544303</v>
      </c>
      <c r="J68" s="34">
        <v>18.752327746741098</v>
      </c>
      <c r="K68" s="34">
        <v>15.5679702048417</v>
      </c>
      <c r="L68" s="34">
        <v>12.731222842954599</v>
      </c>
      <c r="M68" s="34">
        <v>13.705772811917999</v>
      </c>
    </row>
    <row r="69" spans="1:13" x14ac:dyDescent="0.25">
      <c r="A69" t="s">
        <v>226</v>
      </c>
      <c r="B69" s="34">
        <v>2592</v>
      </c>
      <c r="C69" s="34">
        <v>364</v>
      </c>
      <c r="D69" s="34">
        <v>523</v>
      </c>
      <c r="E69" s="34">
        <v>803</v>
      </c>
      <c r="F69" s="34">
        <v>708</v>
      </c>
      <c r="G69" s="34">
        <v>188</v>
      </c>
      <c r="H69" s="34">
        <v>6</v>
      </c>
      <c r="I69" s="34">
        <v>14.075792730085</v>
      </c>
      <c r="J69" s="34">
        <v>20.224284609435401</v>
      </c>
      <c r="K69" s="34">
        <v>31.0518174787316</v>
      </c>
      <c r="L69" s="34">
        <v>27.3781902552204</v>
      </c>
      <c r="M69" s="34">
        <v>7.2699149265274503</v>
      </c>
    </row>
    <row r="70" spans="1:13" x14ac:dyDescent="0.25">
      <c r="A70" t="s">
        <v>227</v>
      </c>
      <c r="B70" s="34">
        <v>4939</v>
      </c>
      <c r="C70" s="34">
        <v>1598</v>
      </c>
      <c r="D70" s="34">
        <v>1286</v>
      </c>
      <c r="E70" s="34">
        <v>965</v>
      </c>
      <c r="F70" s="34">
        <v>659</v>
      </c>
      <c r="G70" s="34">
        <v>414</v>
      </c>
      <c r="H70" s="34">
        <v>17</v>
      </c>
      <c r="I70" s="34">
        <v>32.466477041852897</v>
      </c>
      <c r="J70" s="34">
        <v>26.127590410402199</v>
      </c>
      <c r="K70" s="34">
        <v>19.6058512799674</v>
      </c>
      <c r="L70" s="34">
        <v>13.388866314506201</v>
      </c>
      <c r="M70" s="34">
        <v>8.4112149532710205</v>
      </c>
    </row>
    <row r="71" spans="1:13" x14ac:dyDescent="0.25">
      <c r="A71" t="s">
        <v>228</v>
      </c>
      <c r="B71" s="34">
        <v>9745</v>
      </c>
      <c r="C71" s="34">
        <v>1712</v>
      </c>
      <c r="D71" s="34">
        <v>1958</v>
      </c>
      <c r="E71" s="34">
        <v>1641</v>
      </c>
      <c r="F71" s="34">
        <v>1736</v>
      </c>
      <c r="G71" s="34">
        <v>2635</v>
      </c>
      <c r="H71" s="34">
        <v>63</v>
      </c>
      <c r="I71" s="34">
        <v>17.6822970460648</v>
      </c>
      <c r="J71" s="34">
        <v>20.223094401983001</v>
      </c>
      <c r="K71" s="34">
        <v>16.948977483990902</v>
      </c>
      <c r="L71" s="34">
        <v>17.930179714934901</v>
      </c>
      <c r="M71" s="34">
        <v>27.2154513530262</v>
      </c>
    </row>
    <row r="72" spans="1:13" x14ac:dyDescent="0.25">
      <c r="A72" t="s">
        <v>229</v>
      </c>
      <c r="B72" s="34">
        <v>143</v>
      </c>
      <c r="C72" s="34" t="s">
        <v>496</v>
      </c>
      <c r="D72" s="34">
        <v>17</v>
      </c>
      <c r="E72" s="34">
        <v>56</v>
      </c>
      <c r="F72" s="34">
        <v>64</v>
      </c>
      <c r="G72" s="34">
        <v>6</v>
      </c>
      <c r="H72" s="34" t="s">
        <v>496</v>
      </c>
      <c r="I72" s="34" t="s">
        <v>496</v>
      </c>
      <c r="J72" s="34">
        <v>11.8881118881118</v>
      </c>
      <c r="K72" s="34">
        <v>39.160839160839103</v>
      </c>
      <c r="L72" s="34">
        <v>44.755244755244703</v>
      </c>
      <c r="M72" s="34">
        <v>4.1958041958041896</v>
      </c>
    </row>
    <row r="73" spans="1:13" x14ac:dyDescent="0.25">
      <c r="A73" t="s">
        <v>230</v>
      </c>
      <c r="B73" s="34">
        <v>143</v>
      </c>
      <c r="C73" s="34" t="s">
        <v>496</v>
      </c>
      <c r="D73" s="34">
        <v>24</v>
      </c>
      <c r="E73" s="34">
        <v>75</v>
      </c>
      <c r="F73" s="34">
        <v>39</v>
      </c>
      <c r="G73" s="34">
        <v>4</v>
      </c>
      <c r="H73" s="34">
        <v>1</v>
      </c>
      <c r="I73" s="34" t="s">
        <v>496</v>
      </c>
      <c r="J73" s="34">
        <v>16.901408450704199</v>
      </c>
      <c r="K73" s="34">
        <v>52.816901408450697</v>
      </c>
      <c r="L73" s="34">
        <v>27.4647887323943</v>
      </c>
      <c r="M73" s="34">
        <v>2.8169014084507</v>
      </c>
    </row>
    <row r="74" spans="1:13" x14ac:dyDescent="0.25">
      <c r="A74" t="s">
        <v>231</v>
      </c>
      <c r="B74" s="34">
        <v>4664</v>
      </c>
      <c r="C74" s="34">
        <v>1141</v>
      </c>
      <c r="D74" s="34">
        <v>890</v>
      </c>
      <c r="E74" s="34">
        <v>820</v>
      </c>
      <c r="F74" s="34">
        <v>1221</v>
      </c>
      <c r="G74" s="34">
        <v>589</v>
      </c>
      <c r="H74" s="34">
        <v>3</v>
      </c>
      <c r="I74" s="34">
        <v>24.479725380819499</v>
      </c>
      <c r="J74" s="34">
        <v>19.094614889508598</v>
      </c>
      <c r="K74" s="34">
        <v>17.592791246513599</v>
      </c>
      <c r="L74" s="34">
        <v>26.196095258528199</v>
      </c>
      <c r="M74" s="34">
        <v>12.6367732246299</v>
      </c>
    </row>
    <row r="75" spans="1:13" x14ac:dyDescent="0.25">
      <c r="A75" t="s">
        <v>232</v>
      </c>
      <c r="B75" s="34">
        <v>207</v>
      </c>
      <c r="C75" s="34" t="s">
        <v>496</v>
      </c>
      <c r="D75" s="34">
        <v>146</v>
      </c>
      <c r="E75" s="34">
        <v>61</v>
      </c>
      <c r="F75" s="34" t="s">
        <v>496</v>
      </c>
      <c r="G75" s="34" t="s">
        <v>496</v>
      </c>
      <c r="H75" s="34" t="s">
        <v>496</v>
      </c>
      <c r="I75" s="34" t="s">
        <v>496</v>
      </c>
      <c r="J75" s="34">
        <v>70.531400966183497</v>
      </c>
      <c r="K75" s="34">
        <v>29.4685990338164</v>
      </c>
      <c r="L75" s="34" t="s">
        <v>496</v>
      </c>
      <c r="M75" s="34" t="s">
        <v>496</v>
      </c>
    </row>
    <row r="76" spans="1:13" x14ac:dyDescent="0.25">
      <c r="A76" t="s">
        <v>233</v>
      </c>
      <c r="B76" s="34">
        <v>58525</v>
      </c>
      <c r="C76" s="34">
        <v>14987</v>
      </c>
      <c r="D76" s="34">
        <v>12099</v>
      </c>
      <c r="E76" s="34">
        <v>11111</v>
      </c>
      <c r="F76" s="34">
        <v>10520</v>
      </c>
      <c r="G76" s="34">
        <v>9593</v>
      </c>
      <c r="H76" s="34">
        <v>215</v>
      </c>
      <c r="I76" s="34">
        <v>25.702280912364898</v>
      </c>
      <c r="J76" s="34">
        <v>20.749442634196502</v>
      </c>
      <c r="K76" s="34">
        <v>19.0550505916652</v>
      </c>
      <c r="L76" s="34">
        <v>18.041502315211801</v>
      </c>
      <c r="M76" s="34">
        <v>16.4517235465614</v>
      </c>
    </row>
    <row r="77" spans="1:13" x14ac:dyDescent="0.25">
      <c r="A77" t="s">
        <v>234</v>
      </c>
      <c r="B77" s="34">
        <v>3735</v>
      </c>
      <c r="C77" s="34">
        <v>1324</v>
      </c>
      <c r="D77" s="34">
        <v>995</v>
      </c>
      <c r="E77" s="34">
        <v>554</v>
      </c>
      <c r="F77" s="34">
        <v>518</v>
      </c>
      <c r="G77" s="34">
        <v>341</v>
      </c>
      <c r="H77" s="34">
        <v>3</v>
      </c>
      <c r="I77" s="34">
        <v>35.476956055734099</v>
      </c>
      <c r="J77" s="34">
        <v>26.6613076098606</v>
      </c>
      <c r="K77" s="34">
        <v>14.844587352625901</v>
      </c>
      <c r="L77" s="34">
        <v>13.8799571275455</v>
      </c>
      <c r="M77" s="34">
        <v>9.1371918542336505</v>
      </c>
    </row>
    <row r="78" spans="1:13" x14ac:dyDescent="0.25">
      <c r="A78" t="s">
        <v>235</v>
      </c>
      <c r="B78" s="34">
        <v>1214</v>
      </c>
      <c r="C78" s="34">
        <v>93</v>
      </c>
      <c r="D78" s="34">
        <v>176</v>
      </c>
      <c r="E78" s="34">
        <v>350</v>
      </c>
      <c r="F78" s="34">
        <v>443</v>
      </c>
      <c r="G78" s="34">
        <v>92</v>
      </c>
      <c r="H78" s="34">
        <v>60</v>
      </c>
      <c r="I78" s="34">
        <v>8.05892547660312</v>
      </c>
      <c r="J78" s="34">
        <v>15.251299826689699</v>
      </c>
      <c r="K78" s="34">
        <v>30.329289428076201</v>
      </c>
      <c r="L78" s="34">
        <v>38.388214904679302</v>
      </c>
      <c r="M78" s="34">
        <v>7.9722703639514698</v>
      </c>
    </row>
    <row r="79" spans="1:13" x14ac:dyDescent="0.25">
      <c r="A79" t="s">
        <v>236</v>
      </c>
      <c r="B79" s="34">
        <v>1457</v>
      </c>
      <c r="C79" s="34">
        <v>209</v>
      </c>
      <c r="D79" s="34">
        <v>426</v>
      </c>
      <c r="E79" s="34">
        <v>425</v>
      </c>
      <c r="F79" s="34">
        <v>322</v>
      </c>
      <c r="G79" s="34">
        <v>65</v>
      </c>
      <c r="H79" s="34">
        <v>10</v>
      </c>
      <c r="I79" s="34">
        <v>14.443676572218299</v>
      </c>
      <c r="J79" s="34">
        <v>29.4402211472011</v>
      </c>
      <c r="K79" s="34">
        <v>29.371112646855501</v>
      </c>
      <c r="L79" s="34">
        <v>22.2529371112646</v>
      </c>
      <c r="M79" s="34">
        <v>4.4920525224602601</v>
      </c>
    </row>
    <row r="80" spans="1:13" x14ac:dyDescent="0.25">
      <c r="A80" t="s">
        <v>237</v>
      </c>
      <c r="B80" s="34">
        <v>3793</v>
      </c>
      <c r="C80" s="34">
        <v>1016</v>
      </c>
      <c r="D80" s="34">
        <v>919</v>
      </c>
      <c r="E80" s="34">
        <v>793</v>
      </c>
      <c r="F80" s="34">
        <v>475</v>
      </c>
      <c r="G80" s="34">
        <v>589</v>
      </c>
      <c r="H80" s="34">
        <v>1</v>
      </c>
      <c r="I80" s="34">
        <v>26.793248945147599</v>
      </c>
      <c r="J80" s="34">
        <v>24.235232067510498</v>
      </c>
      <c r="K80" s="34">
        <v>20.912447257383899</v>
      </c>
      <c r="L80" s="34">
        <v>12.526371308016801</v>
      </c>
      <c r="M80" s="34">
        <v>15.5327004219409</v>
      </c>
    </row>
    <row r="81" spans="1:13" x14ac:dyDescent="0.25">
      <c r="A81" t="s">
        <v>238</v>
      </c>
      <c r="B81" s="34">
        <v>3339</v>
      </c>
      <c r="C81" s="34">
        <v>574</v>
      </c>
      <c r="D81" s="34">
        <v>866</v>
      </c>
      <c r="E81" s="34">
        <v>619</v>
      </c>
      <c r="F81" s="34">
        <v>737</v>
      </c>
      <c r="G81" s="34">
        <v>541</v>
      </c>
      <c r="H81" s="34">
        <v>2</v>
      </c>
      <c r="I81" s="34">
        <v>17.201078813305301</v>
      </c>
      <c r="J81" s="34">
        <v>25.9514534012586</v>
      </c>
      <c r="K81" s="34">
        <v>18.5495954450104</v>
      </c>
      <c r="L81" s="34">
        <v>22.085705723703899</v>
      </c>
      <c r="M81" s="34">
        <v>16.2121666167216</v>
      </c>
    </row>
    <row r="82" spans="1:13" x14ac:dyDescent="0.25">
      <c r="A82" t="s">
        <v>239</v>
      </c>
      <c r="B82" s="34">
        <v>6441</v>
      </c>
      <c r="C82" s="34">
        <v>616</v>
      </c>
      <c r="D82" s="34">
        <v>947</v>
      </c>
      <c r="E82" s="34">
        <v>1393</v>
      </c>
      <c r="F82" s="34">
        <v>1693</v>
      </c>
      <c r="G82" s="34">
        <v>1791</v>
      </c>
      <c r="H82" s="34">
        <v>1</v>
      </c>
      <c r="I82" s="34">
        <v>9.5652173913043406</v>
      </c>
      <c r="J82" s="34">
        <v>14.704968944099299</v>
      </c>
      <c r="K82" s="34">
        <v>21.630434782608599</v>
      </c>
      <c r="L82" s="34">
        <v>26.288819875776301</v>
      </c>
      <c r="M82" s="34">
        <v>27.810559006211101</v>
      </c>
    </row>
    <row r="83" spans="1:13" x14ac:dyDescent="0.25">
      <c r="A83" t="s">
        <v>240</v>
      </c>
      <c r="B83" s="34">
        <v>16166</v>
      </c>
      <c r="C83" s="34">
        <v>6379</v>
      </c>
      <c r="D83" s="34">
        <v>3108</v>
      </c>
      <c r="E83" s="34">
        <v>2480</v>
      </c>
      <c r="F83" s="34">
        <v>2052</v>
      </c>
      <c r="G83" s="34">
        <v>2117</v>
      </c>
      <c r="H83" s="34">
        <v>30</v>
      </c>
      <c r="I83" s="34">
        <v>39.532721864154603</v>
      </c>
      <c r="J83" s="34">
        <v>19.261279127416898</v>
      </c>
      <c r="K83" s="34">
        <v>15.369360436291499</v>
      </c>
      <c r="L83" s="34">
        <v>12.7169062964799</v>
      </c>
      <c r="M83" s="34">
        <v>13.119732275656901</v>
      </c>
    </row>
    <row r="84" spans="1:13" x14ac:dyDescent="0.25">
      <c r="A84" t="s">
        <v>241</v>
      </c>
      <c r="B84" s="34">
        <v>2435</v>
      </c>
      <c r="C84" s="34">
        <v>359</v>
      </c>
      <c r="D84" s="34">
        <v>488</v>
      </c>
      <c r="E84" s="34">
        <v>789</v>
      </c>
      <c r="F84" s="34">
        <v>634</v>
      </c>
      <c r="G84" s="34">
        <v>163</v>
      </c>
      <c r="H84" s="34">
        <v>2</v>
      </c>
      <c r="I84" s="34">
        <v>14.755445951500199</v>
      </c>
      <c r="J84" s="34">
        <v>20.057542129058699</v>
      </c>
      <c r="K84" s="34">
        <v>32.429099876695403</v>
      </c>
      <c r="L84" s="34">
        <v>26.0583641594739</v>
      </c>
      <c r="M84" s="34">
        <v>6.6995478832716797</v>
      </c>
    </row>
    <row r="85" spans="1:13" x14ac:dyDescent="0.25">
      <c r="A85" t="s">
        <v>242</v>
      </c>
      <c r="B85" s="34">
        <v>4781</v>
      </c>
      <c r="C85" s="34">
        <v>1544</v>
      </c>
      <c r="D85" s="34">
        <v>1306</v>
      </c>
      <c r="E85" s="34">
        <v>922</v>
      </c>
      <c r="F85" s="34">
        <v>606</v>
      </c>
      <c r="G85" s="34">
        <v>374</v>
      </c>
      <c r="H85" s="34">
        <v>29</v>
      </c>
      <c r="I85" s="34">
        <v>32.491582491582399</v>
      </c>
      <c r="J85" s="34">
        <v>27.483164983164901</v>
      </c>
      <c r="K85" s="34">
        <v>19.4023569023569</v>
      </c>
      <c r="L85" s="34">
        <v>12.752525252525199</v>
      </c>
      <c r="M85" s="34">
        <v>7.8703703703703702</v>
      </c>
    </row>
    <row r="86" spans="1:13" x14ac:dyDescent="0.25">
      <c r="A86" t="s">
        <v>243</v>
      </c>
      <c r="B86" s="34">
        <v>9495</v>
      </c>
      <c r="C86" s="34">
        <v>1697</v>
      </c>
      <c r="D86" s="34">
        <v>1975</v>
      </c>
      <c r="E86" s="34">
        <v>1672</v>
      </c>
      <c r="F86" s="34">
        <v>1616</v>
      </c>
      <c r="G86" s="34">
        <v>2395</v>
      </c>
      <c r="H86" s="34">
        <v>140</v>
      </c>
      <c r="I86" s="34">
        <v>18.140032068412602</v>
      </c>
      <c r="J86" s="34">
        <v>21.111704970603899</v>
      </c>
      <c r="K86" s="34">
        <v>17.872795296632798</v>
      </c>
      <c r="L86" s="34">
        <v>17.274184927846001</v>
      </c>
      <c r="M86" s="34">
        <v>25.601282736504501</v>
      </c>
    </row>
    <row r="87" spans="1:13" x14ac:dyDescent="0.25">
      <c r="A87" t="s">
        <v>244</v>
      </c>
      <c r="B87" s="34">
        <v>128</v>
      </c>
      <c r="C87" s="34" t="s">
        <v>496</v>
      </c>
      <c r="D87" s="34">
        <v>15</v>
      </c>
      <c r="E87" s="34">
        <v>57</v>
      </c>
      <c r="F87" s="34">
        <v>53</v>
      </c>
      <c r="G87" s="34">
        <v>3</v>
      </c>
      <c r="H87" s="34" t="s">
        <v>496</v>
      </c>
      <c r="I87" s="34" t="s">
        <v>496</v>
      </c>
      <c r="J87" s="34">
        <v>11.71875</v>
      </c>
      <c r="K87" s="34">
        <v>44.53125</v>
      </c>
      <c r="L87" s="34">
        <v>41.40625</v>
      </c>
      <c r="M87" s="34">
        <v>2.34375</v>
      </c>
    </row>
    <row r="88" spans="1:13" x14ac:dyDescent="0.25">
      <c r="A88" t="s">
        <v>245</v>
      </c>
      <c r="B88" s="34">
        <v>157</v>
      </c>
      <c r="C88" s="34" t="s">
        <v>496</v>
      </c>
      <c r="D88" s="34">
        <v>20</v>
      </c>
      <c r="E88" s="34">
        <v>70</v>
      </c>
      <c r="F88" s="34">
        <v>58</v>
      </c>
      <c r="G88" s="34">
        <v>9</v>
      </c>
      <c r="H88" s="34" t="s">
        <v>496</v>
      </c>
      <c r="I88" s="34" t="s">
        <v>496</v>
      </c>
      <c r="J88" s="34">
        <v>12.7388535031847</v>
      </c>
      <c r="K88" s="34">
        <v>44.585987261146499</v>
      </c>
      <c r="L88" s="34">
        <v>36.942675159235598</v>
      </c>
      <c r="M88" s="34">
        <v>5.7324840764331197</v>
      </c>
    </row>
    <row r="89" spans="1:13" x14ac:dyDescent="0.25">
      <c r="A89" t="s">
        <v>246</v>
      </c>
      <c r="B89" s="34">
        <v>4665</v>
      </c>
      <c r="C89" s="34">
        <v>1073</v>
      </c>
      <c r="D89" s="34">
        <v>891</v>
      </c>
      <c r="E89" s="34">
        <v>819</v>
      </c>
      <c r="F89" s="34">
        <v>1223</v>
      </c>
      <c r="G89" s="34">
        <v>654</v>
      </c>
      <c r="H89" s="34">
        <v>5</v>
      </c>
      <c r="I89" s="34">
        <v>23.025751072961299</v>
      </c>
      <c r="J89" s="34">
        <v>19.120171673819701</v>
      </c>
      <c r="K89" s="34">
        <v>17.5751072961373</v>
      </c>
      <c r="L89" s="34">
        <v>26.244635193133</v>
      </c>
      <c r="M89" s="34">
        <v>14.034334763948401</v>
      </c>
    </row>
    <row r="90" spans="1:13" x14ac:dyDescent="0.25">
      <c r="A90" t="s">
        <v>247</v>
      </c>
      <c r="B90" s="34">
        <v>185</v>
      </c>
      <c r="C90" s="34" t="s">
        <v>496</v>
      </c>
      <c r="D90" s="34">
        <v>129</v>
      </c>
      <c r="E90" s="34">
        <v>56</v>
      </c>
      <c r="F90" s="34" t="s">
        <v>496</v>
      </c>
      <c r="G90" s="34" t="s">
        <v>496</v>
      </c>
      <c r="H90" s="34" t="s">
        <v>496</v>
      </c>
      <c r="I90" s="34" t="s">
        <v>496</v>
      </c>
      <c r="J90" s="34">
        <v>69.729729729729698</v>
      </c>
      <c r="K90" s="34">
        <v>30.270270270270199</v>
      </c>
      <c r="L90" s="34" t="s">
        <v>496</v>
      </c>
      <c r="M90" s="34" t="s">
        <v>496</v>
      </c>
    </row>
    <row r="91" spans="1:13" x14ac:dyDescent="0.25">
      <c r="A91" t="s">
        <v>248</v>
      </c>
      <c r="B91" s="34">
        <v>58066</v>
      </c>
      <c r="C91" s="34">
        <v>14893</v>
      </c>
      <c r="D91" s="34">
        <v>12276</v>
      </c>
      <c r="E91" s="34">
        <v>11021</v>
      </c>
      <c r="F91" s="34">
        <v>10447</v>
      </c>
      <c r="G91" s="34">
        <v>9146</v>
      </c>
      <c r="H91" s="34">
        <v>283</v>
      </c>
      <c r="I91" s="34">
        <v>25.7740165792707</v>
      </c>
      <c r="J91" s="34">
        <v>21.2450028555111</v>
      </c>
      <c r="K91" s="34">
        <v>19.073083778966101</v>
      </c>
      <c r="L91" s="34">
        <v>18.0797120260284</v>
      </c>
      <c r="M91" s="34">
        <v>15.8281847602235</v>
      </c>
    </row>
    <row r="92" spans="1:13" x14ac:dyDescent="0.25">
      <c r="A92" t="s">
        <v>249</v>
      </c>
      <c r="B92" s="34">
        <v>3836</v>
      </c>
      <c r="C92" s="34">
        <v>1375</v>
      </c>
      <c r="D92" s="34">
        <v>1087</v>
      </c>
      <c r="E92" s="34">
        <v>556</v>
      </c>
      <c r="F92" s="34">
        <v>486</v>
      </c>
      <c r="G92" s="34">
        <v>332</v>
      </c>
      <c r="H92" s="34" t="s">
        <v>496</v>
      </c>
      <c r="I92" s="34">
        <v>35.844629822732003</v>
      </c>
      <c r="J92" s="34">
        <v>28.336809176225199</v>
      </c>
      <c r="K92" s="34">
        <v>14.4942648592283</v>
      </c>
      <c r="L92" s="34">
        <v>12.669447340980099</v>
      </c>
      <c r="M92" s="34">
        <v>8.6548488008342002</v>
      </c>
    </row>
    <row r="93" spans="1:13" x14ac:dyDescent="0.25">
      <c r="A93" t="s">
        <v>250</v>
      </c>
      <c r="B93" s="34">
        <v>1184</v>
      </c>
      <c r="C93" s="34">
        <v>111</v>
      </c>
      <c r="D93" s="34">
        <v>184</v>
      </c>
      <c r="E93" s="34">
        <v>342</v>
      </c>
      <c r="F93" s="34">
        <v>396</v>
      </c>
      <c r="G93" s="34">
        <v>67</v>
      </c>
      <c r="H93" s="34">
        <v>84</v>
      </c>
      <c r="I93" s="34">
        <v>10.090909090908999</v>
      </c>
      <c r="J93" s="34">
        <v>16.727272727272702</v>
      </c>
      <c r="K93" s="34">
        <v>31.090909090909001</v>
      </c>
      <c r="L93" s="34">
        <v>36</v>
      </c>
      <c r="M93" s="34">
        <v>6.0909090909090899</v>
      </c>
    </row>
    <row r="94" spans="1:13" x14ac:dyDescent="0.25">
      <c r="A94" t="s">
        <v>251</v>
      </c>
      <c r="B94" s="34">
        <v>1391</v>
      </c>
      <c r="C94" s="34">
        <v>186</v>
      </c>
      <c r="D94" s="34">
        <v>393</v>
      </c>
      <c r="E94" s="34">
        <v>484</v>
      </c>
      <c r="F94" s="34">
        <v>241</v>
      </c>
      <c r="G94" s="34">
        <v>79</v>
      </c>
      <c r="H94" s="34">
        <v>8</v>
      </c>
      <c r="I94" s="34">
        <v>13.4490238611713</v>
      </c>
      <c r="J94" s="34">
        <v>28.416485900216902</v>
      </c>
      <c r="K94" s="34">
        <v>34.996384671005003</v>
      </c>
      <c r="L94" s="34">
        <v>17.425885755603701</v>
      </c>
      <c r="M94" s="34">
        <v>5.71221981200289</v>
      </c>
    </row>
    <row r="95" spans="1:13" x14ac:dyDescent="0.25">
      <c r="A95" t="s">
        <v>252</v>
      </c>
      <c r="B95" s="34">
        <v>3748</v>
      </c>
      <c r="C95" s="34">
        <v>1008</v>
      </c>
      <c r="D95" s="34">
        <v>925</v>
      </c>
      <c r="E95" s="34">
        <v>726</v>
      </c>
      <c r="F95" s="34">
        <v>509</v>
      </c>
      <c r="G95" s="34">
        <v>577</v>
      </c>
      <c r="H95" s="34">
        <v>3</v>
      </c>
      <c r="I95" s="34">
        <v>26.9158878504672</v>
      </c>
      <c r="J95" s="34">
        <v>24.699599465954599</v>
      </c>
      <c r="K95" s="34">
        <v>19.385847797062699</v>
      </c>
      <c r="L95" s="34">
        <v>13.5914552736982</v>
      </c>
      <c r="M95" s="34">
        <v>15.407209612817001</v>
      </c>
    </row>
    <row r="96" spans="1:13" x14ac:dyDescent="0.25">
      <c r="A96" t="s">
        <v>253</v>
      </c>
      <c r="B96" s="34">
        <v>3216</v>
      </c>
      <c r="C96" s="34">
        <v>667</v>
      </c>
      <c r="D96" s="34">
        <v>807</v>
      </c>
      <c r="E96" s="34">
        <v>638</v>
      </c>
      <c r="F96" s="34">
        <v>614</v>
      </c>
      <c r="G96" s="34">
        <v>490</v>
      </c>
      <c r="H96" s="34" t="s">
        <v>496</v>
      </c>
      <c r="I96" s="34">
        <v>20.740049751243699</v>
      </c>
      <c r="J96" s="34">
        <v>25.093283582089501</v>
      </c>
      <c r="K96" s="34">
        <v>19.838308457711399</v>
      </c>
      <c r="L96" s="34">
        <v>19.092039800995</v>
      </c>
      <c r="M96" s="34">
        <v>15.2363184079601</v>
      </c>
    </row>
    <row r="97" spans="1:13" x14ac:dyDescent="0.25">
      <c r="A97" t="s">
        <v>254</v>
      </c>
      <c r="B97" s="34">
        <v>6229</v>
      </c>
      <c r="C97" s="34">
        <v>622</v>
      </c>
      <c r="D97" s="34">
        <v>909</v>
      </c>
      <c r="E97" s="34">
        <v>1286</v>
      </c>
      <c r="F97" s="34">
        <v>1597</v>
      </c>
      <c r="G97" s="34">
        <v>1807</v>
      </c>
      <c r="H97" s="34">
        <v>8</v>
      </c>
      <c r="I97" s="34">
        <v>9.9983925413920591</v>
      </c>
      <c r="J97" s="34">
        <v>14.611798746182201</v>
      </c>
      <c r="K97" s="34">
        <v>20.671917698119199</v>
      </c>
      <c r="L97" s="34">
        <v>25.671113968815298</v>
      </c>
      <c r="M97" s="34">
        <v>29.046777045491002</v>
      </c>
    </row>
    <row r="98" spans="1:13" x14ac:dyDescent="0.25">
      <c r="A98" t="s">
        <v>255</v>
      </c>
      <c r="B98" s="34">
        <v>15856</v>
      </c>
      <c r="C98" s="34">
        <v>6342</v>
      </c>
      <c r="D98" s="34">
        <v>2955</v>
      </c>
      <c r="E98" s="34">
        <v>2356</v>
      </c>
      <c r="F98" s="34">
        <v>2078</v>
      </c>
      <c r="G98" s="34">
        <v>2109</v>
      </c>
      <c r="H98" s="34">
        <v>16</v>
      </c>
      <c r="I98" s="34">
        <v>40.037878787878697</v>
      </c>
      <c r="J98" s="34">
        <v>18.655303030302999</v>
      </c>
      <c r="K98" s="34">
        <v>14.873737373737301</v>
      </c>
      <c r="L98" s="34">
        <v>13.118686868686799</v>
      </c>
      <c r="M98" s="34">
        <v>13.3143939393939</v>
      </c>
    </row>
    <row r="99" spans="1:13" x14ac:dyDescent="0.25">
      <c r="A99" t="s">
        <v>256</v>
      </c>
      <c r="B99" s="34">
        <v>2520</v>
      </c>
      <c r="C99" s="34">
        <v>308</v>
      </c>
      <c r="D99" s="34">
        <v>561</v>
      </c>
      <c r="E99" s="34">
        <v>695</v>
      </c>
      <c r="F99" s="34">
        <v>790</v>
      </c>
      <c r="G99" s="34">
        <v>164</v>
      </c>
      <c r="H99" s="34">
        <v>2</v>
      </c>
      <c r="I99" s="34">
        <v>12.2319301032565</v>
      </c>
      <c r="J99" s="34">
        <v>22.2795869737887</v>
      </c>
      <c r="K99" s="34">
        <v>27.601270849880802</v>
      </c>
      <c r="L99" s="34">
        <v>31.3741064336775</v>
      </c>
      <c r="M99" s="34">
        <v>6.5131056393963398</v>
      </c>
    </row>
    <row r="100" spans="1:13" x14ac:dyDescent="0.25">
      <c r="A100" t="s">
        <v>257</v>
      </c>
      <c r="B100" s="34">
        <v>4939</v>
      </c>
      <c r="C100" s="34">
        <v>1662</v>
      </c>
      <c r="D100" s="34">
        <v>1250</v>
      </c>
      <c r="E100" s="34">
        <v>1072</v>
      </c>
      <c r="F100" s="34">
        <v>564</v>
      </c>
      <c r="G100" s="34">
        <v>390</v>
      </c>
      <c r="H100" s="34">
        <v>1</v>
      </c>
      <c r="I100" s="34">
        <v>33.657351154313403</v>
      </c>
      <c r="J100" s="34">
        <v>25.3138922640745</v>
      </c>
      <c r="K100" s="34">
        <v>21.709194005670302</v>
      </c>
      <c r="L100" s="34">
        <v>11.4216281895504</v>
      </c>
      <c r="M100" s="34">
        <v>7.8979343863912499</v>
      </c>
    </row>
    <row r="101" spans="1:13" x14ac:dyDescent="0.25">
      <c r="A101" t="s">
        <v>258</v>
      </c>
      <c r="B101" s="34">
        <v>9694</v>
      </c>
      <c r="C101" s="34">
        <v>1622</v>
      </c>
      <c r="D101" s="34">
        <v>2072</v>
      </c>
      <c r="E101" s="34">
        <v>1925</v>
      </c>
      <c r="F101" s="34">
        <v>1515</v>
      </c>
      <c r="G101" s="34">
        <v>2465</v>
      </c>
      <c r="H101" s="34">
        <v>95</v>
      </c>
      <c r="I101" s="34">
        <v>16.897593499322799</v>
      </c>
      <c r="J101" s="34">
        <v>21.585581831440699</v>
      </c>
      <c r="K101" s="34">
        <v>20.054172309615499</v>
      </c>
      <c r="L101" s="34">
        <v>15.7828940514636</v>
      </c>
      <c r="M101" s="34">
        <v>25.679758308157101</v>
      </c>
    </row>
    <row r="102" spans="1:13" x14ac:dyDescent="0.25">
      <c r="A102" t="s">
        <v>259</v>
      </c>
      <c r="B102" s="34">
        <v>126</v>
      </c>
      <c r="C102" s="34">
        <v>1</v>
      </c>
      <c r="D102" s="34">
        <v>32</v>
      </c>
      <c r="E102" s="34">
        <v>17</v>
      </c>
      <c r="F102" s="34">
        <v>73</v>
      </c>
      <c r="G102" s="34">
        <v>3</v>
      </c>
      <c r="H102" s="34" t="s">
        <v>496</v>
      </c>
      <c r="I102" s="34">
        <v>0.79365079365079305</v>
      </c>
      <c r="J102" s="34">
        <v>25.396825396825299</v>
      </c>
      <c r="K102" s="34">
        <v>13.4920634920634</v>
      </c>
      <c r="L102" s="34">
        <v>57.936507936507901</v>
      </c>
      <c r="M102" s="34">
        <v>2.38095238095238</v>
      </c>
    </row>
    <row r="103" spans="1:13" x14ac:dyDescent="0.25">
      <c r="A103" t="s">
        <v>260</v>
      </c>
      <c r="B103" s="34">
        <v>147</v>
      </c>
      <c r="C103" s="34" t="s">
        <v>496</v>
      </c>
      <c r="D103" s="34">
        <v>14</v>
      </c>
      <c r="E103" s="34">
        <v>44</v>
      </c>
      <c r="F103" s="34">
        <v>72</v>
      </c>
      <c r="G103" s="34">
        <v>17</v>
      </c>
      <c r="H103" s="34" t="s">
        <v>496</v>
      </c>
      <c r="I103" s="34" t="s">
        <v>496</v>
      </c>
      <c r="J103" s="34">
        <v>9.5238095238095202</v>
      </c>
      <c r="K103" s="34">
        <v>29.931972789115601</v>
      </c>
      <c r="L103" s="34">
        <v>48.979591836734599</v>
      </c>
      <c r="M103" s="34">
        <v>11.5646258503401</v>
      </c>
    </row>
    <row r="104" spans="1:13" x14ac:dyDescent="0.25">
      <c r="A104" t="s">
        <v>261</v>
      </c>
      <c r="B104" s="34">
        <v>4599</v>
      </c>
      <c r="C104" s="34">
        <v>1143</v>
      </c>
      <c r="D104" s="34">
        <v>846</v>
      </c>
      <c r="E104" s="34">
        <v>761</v>
      </c>
      <c r="F104" s="34">
        <v>1244</v>
      </c>
      <c r="G104" s="34">
        <v>603</v>
      </c>
      <c r="H104" s="34">
        <v>2</v>
      </c>
      <c r="I104" s="34">
        <v>24.864041766369301</v>
      </c>
      <c r="J104" s="34">
        <v>18.403306504241801</v>
      </c>
      <c r="K104" s="34">
        <v>16.554274526865299</v>
      </c>
      <c r="L104" s="34">
        <v>27.0611268218403</v>
      </c>
      <c r="M104" s="34">
        <v>13.117250380683</v>
      </c>
    </row>
    <row r="105" spans="1:13" x14ac:dyDescent="0.25">
      <c r="A105" t="s">
        <v>262</v>
      </c>
      <c r="B105" s="34">
        <v>184</v>
      </c>
      <c r="C105" s="34" t="s">
        <v>496</v>
      </c>
      <c r="D105" s="34">
        <v>80</v>
      </c>
      <c r="E105" s="34">
        <v>104</v>
      </c>
      <c r="F105" s="34" t="s">
        <v>496</v>
      </c>
      <c r="G105" s="34" t="s">
        <v>496</v>
      </c>
      <c r="H105" s="34" t="s">
        <v>496</v>
      </c>
      <c r="I105" s="34" t="s">
        <v>496</v>
      </c>
      <c r="J105" s="34">
        <v>43.478260869565197</v>
      </c>
      <c r="K105" s="34">
        <v>56.521739130434703</v>
      </c>
      <c r="L105" s="34" t="s">
        <v>496</v>
      </c>
      <c r="M105" s="34" t="s">
        <v>496</v>
      </c>
    </row>
    <row r="106" spans="1:13" x14ac:dyDescent="0.25">
      <c r="A106" t="s">
        <v>263</v>
      </c>
      <c r="B106" s="34">
        <v>57696</v>
      </c>
      <c r="C106" s="34">
        <v>15049</v>
      </c>
      <c r="D106" s="34">
        <v>12120</v>
      </c>
      <c r="E106" s="34">
        <v>11016</v>
      </c>
      <c r="F106" s="34">
        <v>10186</v>
      </c>
      <c r="G106" s="34">
        <v>9105</v>
      </c>
      <c r="H106" s="34">
        <v>220</v>
      </c>
      <c r="I106" s="34">
        <v>26.1831025123529</v>
      </c>
      <c r="J106" s="34">
        <v>21.087062426056001</v>
      </c>
      <c r="K106" s="34">
        <v>19.166260700118301</v>
      </c>
      <c r="L106" s="34">
        <v>17.722179692393301</v>
      </c>
      <c r="M106" s="34">
        <v>15.8413946690792</v>
      </c>
    </row>
    <row r="107" spans="1:13" x14ac:dyDescent="0.25">
      <c r="A107" t="s">
        <v>264</v>
      </c>
      <c r="B107" s="34">
        <v>3772</v>
      </c>
      <c r="C107" s="34">
        <v>1361</v>
      </c>
      <c r="D107" s="34">
        <v>1048</v>
      </c>
      <c r="E107" s="34">
        <v>480</v>
      </c>
      <c r="F107" s="34">
        <v>508</v>
      </c>
      <c r="G107" s="34">
        <v>373</v>
      </c>
      <c r="H107" s="34">
        <v>2</v>
      </c>
      <c r="I107" s="34">
        <v>36.1007957559681</v>
      </c>
      <c r="J107" s="34">
        <v>27.7984084880636</v>
      </c>
      <c r="K107" s="34">
        <v>12.7320954907161</v>
      </c>
      <c r="L107" s="34">
        <v>13.4748010610079</v>
      </c>
      <c r="M107" s="34">
        <v>9.8938992042440308</v>
      </c>
    </row>
    <row r="108" spans="1:13" x14ac:dyDescent="0.25">
      <c r="A108" t="s">
        <v>265</v>
      </c>
      <c r="B108" s="34">
        <v>1143</v>
      </c>
      <c r="C108" s="34">
        <v>104</v>
      </c>
      <c r="D108" s="34">
        <v>196</v>
      </c>
      <c r="E108" s="34">
        <v>312</v>
      </c>
      <c r="F108" s="34">
        <v>363</v>
      </c>
      <c r="G108" s="34">
        <v>61</v>
      </c>
      <c r="H108" s="34">
        <v>107</v>
      </c>
      <c r="I108" s="34">
        <v>10.038610038610001</v>
      </c>
      <c r="J108" s="34">
        <v>18.918918918918902</v>
      </c>
      <c r="K108" s="34">
        <v>30.1158301158301</v>
      </c>
      <c r="L108" s="34">
        <v>35.038610038610003</v>
      </c>
      <c r="M108" s="34">
        <v>5.8880308880308796</v>
      </c>
    </row>
    <row r="109" spans="1:13" x14ac:dyDescent="0.25">
      <c r="A109" t="s">
        <v>266</v>
      </c>
      <c r="B109" s="34">
        <v>1380</v>
      </c>
      <c r="C109" s="34">
        <v>167</v>
      </c>
      <c r="D109" s="34">
        <v>338</v>
      </c>
      <c r="E109" s="34">
        <v>506</v>
      </c>
      <c r="F109" s="34">
        <v>270</v>
      </c>
      <c r="G109" s="34">
        <v>81</v>
      </c>
      <c r="H109" s="34">
        <v>18</v>
      </c>
      <c r="I109" s="34">
        <v>12.261380323054301</v>
      </c>
      <c r="J109" s="34">
        <v>24.816446402349399</v>
      </c>
      <c r="K109" s="34">
        <v>37.151248164464</v>
      </c>
      <c r="L109" s="34">
        <v>19.8237885462555</v>
      </c>
      <c r="M109" s="34">
        <v>5.9471365638766498</v>
      </c>
    </row>
    <row r="110" spans="1:13" x14ac:dyDescent="0.25">
      <c r="A110" t="s">
        <v>267</v>
      </c>
      <c r="B110" s="34">
        <v>3759</v>
      </c>
      <c r="C110" s="34">
        <v>1091</v>
      </c>
      <c r="D110" s="34">
        <v>912</v>
      </c>
      <c r="E110" s="34">
        <v>686</v>
      </c>
      <c r="F110" s="34">
        <v>489</v>
      </c>
      <c r="G110" s="34">
        <v>580</v>
      </c>
      <c r="H110" s="34">
        <v>1</v>
      </c>
      <c r="I110" s="34">
        <v>29.031399680681201</v>
      </c>
      <c r="J110" s="34">
        <v>24.268227780734399</v>
      </c>
      <c r="K110" s="34">
        <v>18.254390633315499</v>
      </c>
      <c r="L110" s="34">
        <v>13.0122405534858</v>
      </c>
      <c r="M110" s="34">
        <v>15.4337413517828</v>
      </c>
    </row>
    <row r="111" spans="1:13" x14ac:dyDescent="0.25">
      <c r="A111" t="s">
        <v>268</v>
      </c>
      <c r="B111" s="34">
        <v>3209</v>
      </c>
      <c r="C111" s="34">
        <v>662</v>
      </c>
      <c r="D111" s="34">
        <v>859</v>
      </c>
      <c r="E111" s="34">
        <v>626</v>
      </c>
      <c r="F111" s="34">
        <v>595</v>
      </c>
      <c r="G111" s="34">
        <v>465</v>
      </c>
      <c r="H111" s="34">
        <v>2</v>
      </c>
      <c r="I111" s="34">
        <v>20.642344870595501</v>
      </c>
      <c r="J111" s="34">
        <v>26.785157468038602</v>
      </c>
      <c r="K111" s="34">
        <v>19.519800436545001</v>
      </c>
      <c r="L111" s="34">
        <v>18.553164951668201</v>
      </c>
      <c r="M111" s="34">
        <v>14.499532273152401</v>
      </c>
    </row>
    <row r="112" spans="1:13" x14ac:dyDescent="0.25">
      <c r="A112" t="s">
        <v>269</v>
      </c>
      <c r="B112" s="34">
        <v>6316</v>
      </c>
      <c r="C112" s="34">
        <v>602</v>
      </c>
      <c r="D112" s="34">
        <v>959</v>
      </c>
      <c r="E112" s="34">
        <v>1408</v>
      </c>
      <c r="F112" s="34">
        <v>1555</v>
      </c>
      <c r="G112" s="34">
        <v>1768</v>
      </c>
      <c r="H112" s="34">
        <v>24</v>
      </c>
      <c r="I112" s="34">
        <v>9.56770502225047</v>
      </c>
      <c r="J112" s="34">
        <v>15.2415766052129</v>
      </c>
      <c r="K112" s="34">
        <v>22.377622377622298</v>
      </c>
      <c r="L112" s="34">
        <v>24.713922441195098</v>
      </c>
      <c r="M112" s="34">
        <v>28.099173553719002</v>
      </c>
    </row>
    <row r="113" spans="1:13" x14ac:dyDescent="0.25">
      <c r="A113" t="s">
        <v>270</v>
      </c>
      <c r="B113" s="34">
        <v>15969</v>
      </c>
      <c r="C113" s="34">
        <v>6360</v>
      </c>
      <c r="D113" s="34">
        <v>2985</v>
      </c>
      <c r="E113" s="34">
        <v>2408</v>
      </c>
      <c r="F113" s="34">
        <v>2091</v>
      </c>
      <c r="G113" s="34">
        <v>2114</v>
      </c>
      <c r="H113" s="34">
        <v>11</v>
      </c>
      <c r="I113" s="34">
        <v>39.854618373229698</v>
      </c>
      <c r="J113" s="34">
        <v>18.705351547812999</v>
      </c>
      <c r="K113" s="34">
        <v>15.0896102268454</v>
      </c>
      <c r="L113" s="34">
        <v>13.103145757613699</v>
      </c>
      <c r="M113" s="34">
        <v>13.247274094498</v>
      </c>
    </row>
    <row r="114" spans="1:13" x14ac:dyDescent="0.25">
      <c r="A114" t="s">
        <v>271</v>
      </c>
      <c r="B114" s="34">
        <v>2504</v>
      </c>
      <c r="C114" s="34">
        <v>314</v>
      </c>
      <c r="D114" s="34">
        <v>588</v>
      </c>
      <c r="E114" s="34">
        <v>689</v>
      </c>
      <c r="F114" s="34">
        <v>757</v>
      </c>
      <c r="G114" s="34">
        <v>154</v>
      </c>
      <c r="H114" s="34">
        <v>2</v>
      </c>
      <c r="I114" s="34">
        <v>12.5499600319744</v>
      </c>
      <c r="J114" s="34">
        <v>23.5011990407673</v>
      </c>
      <c r="K114" s="34">
        <v>27.537969624300501</v>
      </c>
      <c r="L114" s="34">
        <v>30.255795363709002</v>
      </c>
      <c r="M114" s="34">
        <v>6.1550759392485999</v>
      </c>
    </row>
    <row r="115" spans="1:13" x14ac:dyDescent="0.25">
      <c r="A115" t="s">
        <v>272</v>
      </c>
      <c r="B115" s="34">
        <v>5007</v>
      </c>
      <c r="C115" s="34">
        <v>1695</v>
      </c>
      <c r="D115" s="34">
        <v>1275</v>
      </c>
      <c r="E115" s="34">
        <v>1037</v>
      </c>
      <c r="F115" s="34">
        <v>599</v>
      </c>
      <c r="G115" s="34">
        <v>389</v>
      </c>
      <c r="H115" s="34">
        <v>12</v>
      </c>
      <c r="I115" s="34">
        <v>33.933933933933901</v>
      </c>
      <c r="J115" s="34">
        <v>25.525525525525499</v>
      </c>
      <c r="K115" s="34">
        <v>20.7607607607607</v>
      </c>
      <c r="L115" s="34">
        <v>11.991991991991901</v>
      </c>
      <c r="M115" s="34">
        <v>7.7877877877877797</v>
      </c>
    </row>
    <row r="116" spans="1:13" x14ac:dyDescent="0.25">
      <c r="A116" t="s">
        <v>273</v>
      </c>
      <c r="B116" s="34">
        <v>9693</v>
      </c>
      <c r="C116" s="34">
        <v>1665</v>
      </c>
      <c r="D116" s="34">
        <v>2056</v>
      </c>
      <c r="E116" s="34">
        <v>1968</v>
      </c>
      <c r="F116" s="34">
        <v>1534</v>
      </c>
      <c r="G116" s="34">
        <v>2381</v>
      </c>
      <c r="H116" s="34">
        <v>89</v>
      </c>
      <c r="I116" s="34">
        <v>17.336526447313599</v>
      </c>
      <c r="J116" s="34">
        <v>21.4077467721782</v>
      </c>
      <c r="K116" s="34">
        <v>20.491461890878799</v>
      </c>
      <c r="L116" s="34">
        <v>15.972511453560999</v>
      </c>
      <c r="M116" s="34">
        <v>24.791753436068301</v>
      </c>
    </row>
    <row r="117" spans="1:13" x14ac:dyDescent="0.25">
      <c r="A117" t="s">
        <v>274</v>
      </c>
      <c r="B117" s="34">
        <v>139</v>
      </c>
      <c r="C117" s="34" t="s">
        <v>496</v>
      </c>
      <c r="D117" s="34">
        <v>30</v>
      </c>
      <c r="E117" s="34">
        <v>25</v>
      </c>
      <c r="F117" s="34">
        <v>79</v>
      </c>
      <c r="G117" s="34">
        <v>5</v>
      </c>
      <c r="H117" s="34" t="s">
        <v>496</v>
      </c>
      <c r="I117" s="34" t="s">
        <v>496</v>
      </c>
      <c r="J117" s="34">
        <v>21.582733812949598</v>
      </c>
      <c r="K117" s="34">
        <v>17.985611510791301</v>
      </c>
      <c r="L117" s="34">
        <v>56.834532374100696</v>
      </c>
      <c r="M117" s="34">
        <v>3.5971223021582701</v>
      </c>
    </row>
    <row r="118" spans="1:13" x14ac:dyDescent="0.25">
      <c r="A118" t="s">
        <v>275</v>
      </c>
      <c r="B118" s="34">
        <v>140</v>
      </c>
      <c r="C118" s="34" t="s">
        <v>496</v>
      </c>
      <c r="D118" s="34">
        <v>17</v>
      </c>
      <c r="E118" s="34">
        <v>36</v>
      </c>
      <c r="F118" s="34">
        <v>75</v>
      </c>
      <c r="G118" s="34">
        <v>12</v>
      </c>
      <c r="H118" s="34" t="s">
        <v>496</v>
      </c>
      <c r="I118" s="34" t="s">
        <v>496</v>
      </c>
      <c r="J118" s="34">
        <v>12.1428571428571</v>
      </c>
      <c r="K118" s="34">
        <v>25.714285714285701</v>
      </c>
      <c r="L118" s="34">
        <v>53.571428571428498</v>
      </c>
      <c r="M118" s="34">
        <v>8.5714285714285694</v>
      </c>
    </row>
    <row r="119" spans="1:13" x14ac:dyDescent="0.25">
      <c r="A119" t="s">
        <v>276</v>
      </c>
      <c r="B119" s="34">
        <v>4708</v>
      </c>
      <c r="C119" s="34">
        <v>1143</v>
      </c>
      <c r="D119" s="34">
        <v>913</v>
      </c>
      <c r="E119" s="34">
        <v>729</v>
      </c>
      <c r="F119" s="34">
        <v>1287</v>
      </c>
      <c r="G119" s="34">
        <v>635</v>
      </c>
      <c r="H119" s="34">
        <v>1</v>
      </c>
      <c r="I119" s="34">
        <v>24.282982791586999</v>
      </c>
      <c r="J119" s="34">
        <v>19.396643297216901</v>
      </c>
      <c r="K119" s="34">
        <v>15.4875717017208</v>
      </c>
      <c r="L119" s="34">
        <v>27.342256214149099</v>
      </c>
      <c r="M119" s="34">
        <v>13.4905459953261</v>
      </c>
    </row>
    <row r="120" spans="1:13" x14ac:dyDescent="0.25">
      <c r="A120" t="s">
        <v>277</v>
      </c>
      <c r="B120" s="34">
        <v>206</v>
      </c>
      <c r="C120" s="34" t="s">
        <v>496</v>
      </c>
      <c r="D120" s="34">
        <v>94</v>
      </c>
      <c r="E120" s="34">
        <v>112</v>
      </c>
      <c r="F120" s="34" t="s">
        <v>496</v>
      </c>
      <c r="G120" s="34" t="s">
        <v>496</v>
      </c>
      <c r="H120" s="34" t="s">
        <v>496</v>
      </c>
      <c r="I120" s="34" t="s">
        <v>496</v>
      </c>
      <c r="J120" s="34">
        <v>45.631067961165002</v>
      </c>
      <c r="K120" s="34">
        <v>54.368932038834899</v>
      </c>
      <c r="L120" s="34" t="s">
        <v>496</v>
      </c>
      <c r="M120" s="34" t="s">
        <v>496</v>
      </c>
    </row>
    <row r="121" spans="1:13" x14ac:dyDescent="0.25">
      <c r="A121" t="s">
        <v>278</v>
      </c>
      <c r="B121" s="34">
        <v>57952</v>
      </c>
      <c r="C121" s="34">
        <v>15164</v>
      </c>
      <c r="D121" s="34">
        <v>12271</v>
      </c>
      <c r="E121" s="34">
        <v>11027</v>
      </c>
      <c r="F121" s="34">
        <v>10203</v>
      </c>
      <c r="G121" s="34">
        <v>9018</v>
      </c>
      <c r="H121" s="34">
        <v>269</v>
      </c>
      <c r="I121" s="34">
        <v>26.288507879271101</v>
      </c>
      <c r="J121" s="34">
        <v>21.273165404018499</v>
      </c>
      <c r="K121" s="34">
        <v>19.116550803529599</v>
      </c>
      <c r="L121" s="34">
        <v>17.688053672659098</v>
      </c>
      <c r="M121" s="34">
        <v>15.633722240521401</v>
      </c>
    </row>
    <row r="122" spans="1:13" x14ac:dyDescent="0.25">
      <c r="A122" t="s">
        <v>279</v>
      </c>
      <c r="B122" s="34">
        <v>3591</v>
      </c>
      <c r="C122" s="34">
        <v>1328</v>
      </c>
      <c r="D122" s="34">
        <v>1017</v>
      </c>
      <c r="E122" s="34">
        <v>474</v>
      </c>
      <c r="F122" s="34">
        <v>474</v>
      </c>
      <c r="G122" s="34">
        <v>297</v>
      </c>
      <c r="H122" s="34">
        <v>1</v>
      </c>
      <c r="I122" s="34">
        <v>36.991643454039</v>
      </c>
      <c r="J122" s="34">
        <v>28.328690807799401</v>
      </c>
      <c r="K122" s="34">
        <v>13.203342618384401</v>
      </c>
      <c r="L122" s="34">
        <v>13.203342618384401</v>
      </c>
      <c r="M122" s="34">
        <v>8.27298050139275</v>
      </c>
    </row>
    <row r="123" spans="1:13" x14ac:dyDescent="0.25">
      <c r="A123" t="s">
        <v>280</v>
      </c>
      <c r="B123" s="34">
        <v>1171</v>
      </c>
      <c r="C123" s="34">
        <v>119</v>
      </c>
      <c r="D123" s="34">
        <v>213</v>
      </c>
      <c r="E123" s="34">
        <v>312</v>
      </c>
      <c r="F123" s="34">
        <v>348</v>
      </c>
      <c r="G123" s="34">
        <v>58</v>
      </c>
      <c r="H123" s="34">
        <v>121</v>
      </c>
      <c r="I123" s="34">
        <v>11.3333333333333</v>
      </c>
      <c r="J123" s="34">
        <v>20.285714285714199</v>
      </c>
      <c r="K123" s="34">
        <v>29.714285714285701</v>
      </c>
      <c r="L123" s="34">
        <v>33.142857142857103</v>
      </c>
      <c r="M123" s="34">
        <v>5.5238095238095202</v>
      </c>
    </row>
    <row r="124" spans="1:13" x14ac:dyDescent="0.25">
      <c r="A124" t="s">
        <v>281</v>
      </c>
      <c r="B124" s="34">
        <v>1350</v>
      </c>
      <c r="C124" s="34">
        <v>186</v>
      </c>
      <c r="D124" s="34">
        <v>362</v>
      </c>
      <c r="E124" s="34">
        <v>468</v>
      </c>
      <c r="F124" s="34">
        <v>242</v>
      </c>
      <c r="G124" s="34">
        <v>80</v>
      </c>
      <c r="H124" s="34">
        <v>12</v>
      </c>
      <c r="I124" s="34">
        <v>13.901345291479799</v>
      </c>
      <c r="J124" s="34">
        <v>27.055306427503702</v>
      </c>
      <c r="K124" s="34">
        <v>34.977578475336301</v>
      </c>
      <c r="L124" s="34">
        <v>18.086696562032799</v>
      </c>
      <c r="M124" s="34">
        <v>5.97907324364723</v>
      </c>
    </row>
    <row r="125" spans="1:13" x14ac:dyDescent="0.25">
      <c r="A125" t="s">
        <v>282</v>
      </c>
      <c r="B125" s="34">
        <v>3527</v>
      </c>
      <c r="C125" s="34">
        <v>957</v>
      </c>
      <c r="D125" s="34">
        <v>904</v>
      </c>
      <c r="E125" s="34">
        <v>684</v>
      </c>
      <c r="F125" s="34">
        <v>448</v>
      </c>
      <c r="G125" s="34">
        <v>532</v>
      </c>
      <c r="H125" s="34">
        <v>2</v>
      </c>
      <c r="I125" s="34">
        <v>27.1489361702127</v>
      </c>
      <c r="J125" s="34">
        <v>25.645390070921898</v>
      </c>
      <c r="K125" s="34">
        <v>19.404255319148898</v>
      </c>
      <c r="L125" s="34">
        <v>12.709219858156001</v>
      </c>
      <c r="M125" s="34">
        <v>15.092198581560201</v>
      </c>
    </row>
    <row r="126" spans="1:13" x14ac:dyDescent="0.25">
      <c r="A126" t="s">
        <v>283</v>
      </c>
      <c r="B126" s="34">
        <v>3170</v>
      </c>
      <c r="C126" s="34">
        <v>637</v>
      </c>
      <c r="D126" s="34">
        <v>803</v>
      </c>
      <c r="E126" s="34">
        <v>616</v>
      </c>
      <c r="F126" s="34">
        <v>591</v>
      </c>
      <c r="G126" s="34">
        <v>522</v>
      </c>
      <c r="H126" s="34">
        <v>1</v>
      </c>
      <c r="I126" s="34">
        <v>20.100978226569801</v>
      </c>
      <c r="J126" s="34">
        <v>25.339223729883201</v>
      </c>
      <c r="K126" s="34">
        <v>19.438308614704901</v>
      </c>
      <c r="L126" s="34">
        <v>18.6494162196276</v>
      </c>
      <c r="M126" s="34">
        <v>16.472073209214201</v>
      </c>
    </row>
    <row r="127" spans="1:13" x14ac:dyDescent="0.25">
      <c r="A127" t="s">
        <v>284</v>
      </c>
      <c r="B127" s="34">
        <v>6384</v>
      </c>
      <c r="C127" s="34">
        <v>614</v>
      </c>
      <c r="D127" s="34">
        <v>1058</v>
      </c>
      <c r="E127" s="34">
        <v>1343</v>
      </c>
      <c r="F127" s="34">
        <v>1576</v>
      </c>
      <c r="G127" s="34">
        <v>1762</v>
      </c>
      <c r="H127" s="34">
        <v>31</v>
      </c>
      <c r="I127" s="34">
        <v>9.6647253266173401</v>
      </c>
      <c r="J127" s="34">
        <v>16.653549504171199</v>
      </c>
      <c r="K127" s="34">
        <v>21.1396190776011</v>
      </c>
      <c r="L127" s="34">
        <v>24.807177711317401</v>
      </c>
      <c r="M127" s="34">
        <v>27.7349283802927</v>
      </c>
    </row>
    <row r="128" spans="1:13" x14ac:dyDescent="0.25">
      <c r="A128" t="s">
        <v>285</v>
      </c>
      <c r="B128" s="34">
        <v>15604</v>
      </c>
      <c r="C128" s="34">
        <v>6416</v>
      </c>
      <c r="D128" s="34">
        <v>2929</v>
      </c>
      <c r="E128" s="34">
        <v>2333</v>
      </c>
      <c r="F128" s="34">
        <v>1866</v>
      </c>
      <c r="G128" s="34">
        <v>2042</v>
      </c>
      <c r="H128" s="34">
        <v>18</v>
      </c>
      <c r="I128" s="34">
        <v>41.1651482099319</v>
      </c>
      <c r="J128" s="34">
        <v>18.7925060952136</v>
      </c>
      <c r="K128" s="34">
        <v>14.9685615295778</v>
      </c>
      <c r="L128" s="34">
        <v>11.9722828179135</v>
      </c>
      <c r="M128" s="34">
        <v>13.101501347363</v>
      </c>
    </row>
    <row r="129" spans="1:13" x14ac:dyDescent="0.25">
      <c r="A129" t="s">
        <v>286</v>
      </c>
      <c r="B129" s="34">
        <v>2391</v>
      </c>
      <c r="C129" s="34">
        <v>289</v>
      </c>
      <c r="D129" s="34">
        <v>554</v>
      </c>
      <c r="E129" s="34">
        <v>662</v>
      </c>
      <c r="F129" s="34">
        <v>739</v>
      </c>
      <c r="G129" s="34">
        <v>146</v>
      </c>
      <c r="H129" s="34">
        <v>1</v>
      </c>
      <c r="I129" s="34">
        <v>12.092050209205</v>
      </c>
      <c r="J129" s="34">
        <v>23.179916317991601</v>
      </c>
      <c r="K129" s="34">
        <v>27.698744769874398</v>
      </c>
      <c r="L129" s="34">
        <v>30.920502092050199</v>
      </c>
      <c r="M129" s="34">
        <v>6.1087866108786599</v>
      </c>
    </row>
    <row r="130" spans="1:13" x14ac:dyDescent="0.25">
      <c r="A130" t="s">
        <v>287</v>
      </c>
      <c r="B130" s="34">
        <v>4812</v>
      </c>
      <c r="C130" s="34">
        <v>1658</v>
      </c>
      <c r="D130" s="34">
        <v>1305</v>
      </c>
      <c r="E130" s="34">
        <v>976</v>
      </c>
      <c r="F130" s="34">
        <v>502</v>
      </c>
      <c r="G130" s="34">
        <v>365</v>
      </c>
      <c r="H130" s="34">
        <v>6</v>
      </c>
      <c r="I130" s="34">
        <v>34.498543487307501</v>
      </c>
      <c r="J130" s="34">
        <v>27.153558052434398</v>
      </c>
      <c r="K130" s="34">
        <v>20.307948397836</v>
      </c>
      <c r="L130" s="34">
        <v>10.445276737411501</v>
      </c>
      <c r="M130" s="34">
        <v>7.5946733250104002</v>
      </c>
    </row>
    <row r="131" spans="1:13" x14ac:dyDescent="0.25">
      <c r="A131" t="s">
        <v>288</v>
      </c>
      <c r="B131" s="34">
        <v>9445</v>
      </c>
      <c r="C131" s="34">
        <v>1649</v>
      </c>
      <c r="D131" s="34">
        <v>2001</v>
      </c>
      <c r="E131" s="34">
        <v>1856</v>
      </c>
      <c r="F131" s="34">
        <v>1552</v>
      </c>
      <c r="G131" s="34">
        <v>2320</v>
      </c>
      <c r="H131" s="34">
        <v>67</v>
      </c>
      <c r="I131" s="34">
        <v>17.583706547238201</v>
      </c>
      <c r="J131" s="34">
        <v>21.337172104926399</v>
      </c>
      <c r="K131" s="34">
        <v>19.791000213265001</v>
      </c>
      <c r="L131" s="34">
        <v>16.549370867988898</v>
      </c>
      <c r="M131" s="34">
        <v>24.738750266581299</v>
      </c>
    </row>
    <row r="132" spans="1:13" x14ac:dyDescent="0.25">
      <c r="A132" t="s">
        <v>289</v>
      </c>
      <c r="B132" s="34">
        <v>143</v>
      </c>
      <c r="C132" s="34" t="s">
        <v>496</v>
      </c>
      <c r="D132" s="34">
        <v>27</v>
      </c>
      <c r="E132" s="34">
        <v>29</v>
      </c>
      <c r="F132" s="34">
        <v>83</v>
      </c>
      <c r="G132" s="34">
        <v>4</v>
      </c>
      <c r="H132" s="34" t="s">
        <v>496</v>
      </c>
      <c r="I132" s="34" t="s">
        <v>496</v>
      </c>
      <c r="J132" s="34">
        <v>18.881118881118802</v>
      </c>
      <c r="K132" s="34">
        <v>20.279720279720198</v>
      </c>
      <c r="L132" s="34">
        <v>58.041958041957997</v>
      </c>
      <c r="M132" s="34">
        <v>2.79720279720279</v>
      </c>
    </row>
    <row r="133" spans="1:13" x14ac:dyDescent="0.25">
      <c r="A133" t="s">
        <v>290</v>
      </c>
      <c r="B133" s="34">
        <v>179</v>
      </c>
      <c r="C133" s="34" t="s">
        <v>496</v>
      </c>
      <c r="D133" s="34">
        <v>16</v>
      </c>
      <c r="E133" s="34">
        <v>60</v>
      </c>
      <c r="F133" s="34">
        <v>87</v>
      </c>
      <c r="G133" s="34">
        <v>16</v>
      </c>
      <c r="H133" s="34" t="s">
        <v>496</v>
      </c>
      <c r="I133" s="34" t="s">
        <v>496</v>
      </c>
      <c r="J133" s="34">
        <v>8.9385474860335101</v>
      </c>
      <c r="K133" s="34">
        <v>33.519553072625698</v>
      </c>
      <c r="L133" s="34">
        <v>48.603351955307197</v>
      </c>
      <c r="M133" s="34">
        <v>8.9385474860335101</v>
      </c>
    </row>
    <row r="134" spans="1:13" x14ac:dyDescent="0.25">
      <c r="A134" t="s">
        <v>291</v>
      </c>
      <c r="B134" s="34">
        <v>4438</v>
      </c>
      <c r="C134" s="34">
        <v>1109</v>
      </c>
      <c r="D134" s="34">
        <v>860</v>
      </c>
      <c r="E134" s="34">
        <v>718</v>
      </c>
      <c r="F134" s="34">
        <v>1160</v>
      </c>
      <c r="G134" s="34">
        <v>589</v>
      </c>
      <c r="H134" s="34">
        <v>2</v>
      </c>
      <c r="I134" s="34">
        <v>25</v>
      </c>
      <c r="J134" s="34">
        <v>19.386834986474302</v>
      </c>
      <c r="K134" s="34">
        <v>16.185752930568</v>
      </c>
      <c r="L134" s="34">
        <v>26.149684400360599</v>
      </c>
      <c r="M134" s="34">
        <v>13.2777276825969</v>
      </c>
    </row>
    <row r="135" spans="1:13" x14ac:dyDescent="0.25">
      <c r="A135" t="s">
        <v>292</v>
      </c>
      <c r="B135" s="34">
        <v>201</v>
      </c>
      <c r="C135" s="34" t="s">
        <v>496</v>
      </c>
      <c r="D135" s="34">
        <v>90</v>
      </c>
      <c r="E135" s="34">
        <v>111</v>
      </c>
      <c r="F135" s="34" t="s">
        <v>496</v>
      </c>
      <c r="G135" s="34" t="s">
        <v>496</v>
      </c>
      <c r="H135" s="34" t="s">
        <v>496</v>
      </c>
      <c r="I135" s="34" t="s">
        <v>496</v>
      </c>
      <c r="J135" s="34">
        <v>44.776119402985003</v>
      </c>
      <c r="K135" s="34">
        <v>55.223880597014897</v>
      </c>
      <c r="L135" s="34" t="s">
        <v>496</v>
      </c>
      <c r="M135" s="34" t="s">
        <v>496</v>
      </c>
    </row>
    <row r="136" spans="1:13" x14ac:dyDescent="0.25">
      <c r="A136" t="s">
        <v>293</v>
      </c>
      <c r="B136" s="34">
        <v>56406</v>
      </c>
      <c r="C136" s="34">
        <v>14962</v>
      </c>
      <c r="D136" s="34">
        <v>12139</v>
      </c>
      <c r="E136" s="34">
        <v>10642</v>
      </c>
      <c r="F136" s="34">
        <v>9668</v>
      </c>
      <c r="G136" s="34">
        <v>8733</v>
      </c>
      <c r="H136" s="34">
        <v>262</v>
      </c>
      <c r="I136" s="34">
        <v>26.649330293530902</v>
      </c>
      <c r="J136" s="34">
        <v>21.6211883727557</v>
      </c>
      <c r="K136" s="34">
        <v>18.954830436021599</v>
      </c>
      <c r="L136" s="34">
        <v>17.2200056996295</v>
      </c>
      <c r="M136" s="34">
        <v>15.554645198062101</v>
      </c>
    </row>
    <row r="137" spans="1:13" x14ac:dyDescent="0.25">
      <c r="A137" t="s">
        <v>294</v>
      </c>
      <c r="B137" s="34">
        <v>3453</v>
      </c>
      <c r="C137" s="34">
        <v>1231</v>
      </c>
      <c r="D137" s="34">
        <v>998</v>
      </c>
      <c r="E137" s="34">
        <v>467</v>
      </c>
      <c r="F137" s="34">
        <v>450</v>
      </c>
      <c r="G137" s="34">
        <v>305</v>
      </c>
      <c r="H137" s="34">
        <v>2</v>
      </c>
      <c r="I137" s="34">
        <v>35.670820052158703</v>
      </c>
      <c r="J137" s="34">
        <v>28.9191538684439</v>
      </c>
      <c r="K137" s="34">
        <v>13.5323094755143</v>
      </c>
      <c r="L137" s="34">
        <v>13.039698638075899</v>
      </c>
      <c r="M137" s="34">
        <v>8.8380179658070102</v>
      </c>
    </row>
    <row r="138" spans="1:13" x14ac:dyDescent="0.25">
      <c r="A138" t="s">
        <v>295</v>
      </c>
      <c r="B138" s="34">
        <v>1126</v>
      </c>
      <c r="C138" s="34">
        <v>116</v>
      </c>
      <c r="D138" s="34">
        <v>187</v>
      </c>
      <c r="E138" s="34">
        <v>301</v>
      </c>
      <c r="F138" s="34">
        <v>370</v>
      </c>
      <c r="G138" s="34">
        <v>67</v>
      </c>
      <c r="H138" s="34">
        <v>85</v>
      </c>
      <c r="I138" s="34">
        <v>11.143131604226699</v>
      </c>
      <c r="J138" s="34">
        <v>17.963496637848198</v>
      </c>
      <c r="K138" s="34">
        <v>28.914505283381299</v>
      </c>
      <c r="L138" s="34">
        <v>35.542747358309299</v>
      </c>
      <c r="M138" s="34">
        <v>6.4361191162343898</v>
      </c>
    </row>
    <row r="139" spans="1:13" x14ac:dyDescent="0.25">
      <c r="A139" t="s">
        <v>296</v>
      </c>
      <c r="B139" s="34">
        <v>1260</v>
      </c>
      <c r="C139" s="34">
        <v>170</v>
      </c>
      <c r="D139" s="34">
        <v>318</v>
      </c>
      <c r="E139" s="34">
        <v>450</v>
      </c>
      <c r="F139" s="34">
        <v>245</v>
      </c>
      <c r="G139" s="34">
        <v>72</v>
      </c>
      <c r="H139" s="34">
        <v>5</v>
      </c>
      <c r="I139" s="34">
        <v>13.545816733067699</v>
      </c>
      <c r="J139" s="34">
        <v>25.3386454183266</v>
      </c>
      <c r="K139" s="34">
        <v>35.856573705179201</v>
      </c>
      <c r="L139" s="34">
        <v>19.521912350597599</v>
      </c>
      <c r="M139" s="34">
        <v>5.7370517928286802</v>
      </c>
    </row>
    <row r="140" spans="1:13" x14ac:dyDescent="0.25">
      <c r="A140" t="s">
        <v>297</v>
      </c>
      <c r="B140" s="34">
        <v>3477</v>
      </c>
      <c r="C140" s="34">
        <v>935</v>
      </c>
      <c r="D140" s="34">
        <v>855</v>
      </c>
      <c r="E140" s="34">
        <v>716</v>
      </c>
      <c r="F140" s="34">
        <v>430</v>
      </c>
      <c r="G140" s="34">
        <v>538</v>
      </c>
      <c r="H140" s="34">
        <v>3</v>
      </c>
      <c r="I140" s="34">
        <v>26.914219919401202</v>
      </c>
      <c r="J140" s="34">
        <v>24.611398963730501</v>
      </c>
      <c r="K140" s="34">
        <v>20.610247553252702</v>
      </c>
      <c r="L140" s="34">
        <v>12.3776626367299</v>
      </c>
      <c r="M140" s="34">
        <v>15.486470926885399</v>
      </c>
    </row>
    <row r="141" spans="1:13" x14ac:dyDescent="0.25">
      <c r="A141" t="s">
        <v>298</v>
      </c>
      <c r="B141" s="34">
        <v>3145</v>
      </c>
      <c r="C141" s="34">
        <v>625</v>
      </c>
      <c r="D141" s="34">
        <v>845</v>
      </c>
      <c r="E141" s="34">
        <v>626</v>
      </c>
      <c r="F141" s="34">
        <v>572</v>
      </c>
      <c r="G141" s="34">
        <v>477</v>
      </c>
      <c r="H141" s="34" t="s">
        <v>496</v>
      </c>
      <c r="I141" s="34">
        <v>19.872813990461001</v>
      </c>
      <c r="J141" s="34">
        <v>26.8680445151033</v>
      </c>
      <c r="K141" s="34">
        <v>19.904610492845698</v>
      </c>
      <c r="L141" s="34">
        <v>18.1875993640699</v>
      </c>
      <c r="M141" s="34">
        <v>15.1669316375198</v>
      </c>
    </row>
    <row r="142" spans="1:13" x14ac:dyDescent="0.25">
      <c r="A142" t="s">
        <v>299</v>
      </c>
      <c r="B142" s="34">
        <v>6337</v>
      </c>
      <c r="C142" s="34">
        <v>603</v>
      </c>
      <c r="D142" s="34">
        <v>872</v>
      </c>
      <c r="E142" s="34">
        <v>1366</v>
      </c>
      <c r="F142" s="34">
        <v>1608</v>
      </c>
      <c r="G142" s="34">
        <v>1841</v>
      </c>
      <c r="H142" s="34">
        <v>47</v>
      </c>
      <c r="I142" s="34">
        <v>9.5866454689984106</v>
      </c>
      <c r="J142" s="34">
        <v>13.8632750397456</v>
      </c>
      <c r="K142" s="34">
        <v>21.717011128775798</v>
      </c>
      <c r="L142" s="34">
        <v>25.564387917329</v>
      </c>
      <c r="M142" s="34">
        <v>29.268680445150999</v>
      </c>
    </row>
    <row r="143" spans="1:13" x14ac:dyDescent="0.25">
      <c r="A143" t="s">
        <v>300</v>
      </c>
      <c r="B143" s="34">
        <v>14984</v>
      </c>
      <c r="C143" s="34">
        <v>5783</v>
      </c>
      <c r="D143" s="34">
        <v>2688</v>
      </c>
      <c r="E143" s="34">
        <v>2283</v>
      </c>
      <c r="F143" s="34">
        <v>1969</v>
      </c>
      <c r="G143" s="34">
        <v>2168</v>
      </c>
      <c r="H143" s="34">
        <v>93</v>
      </c>
      <c r="I143" s="34">
        <v>38.835538244577201</v>
      </c>
      <c r="J143" s="34">
        <v>18.051171848767702</v>
      </c>
      <c r="K143" s="34">
        <v>15.3314082331609</v>
      </c>
      <c r="L143" s="34">
        <v>13.222751997851001</v>
      </c>
      <c r="M143" s="34">
        <v>14.559129675643</v>
      </c>
    </row>
    <row r="144" spans="1:13" x14ac:dyDescent="0.25">
      <c r="A144" t="s">
        <v>301</v>
      </c>
      <c r="B144" s="34">
        <v>2327</v>
      </c>
      <c r="C144" s="34">
        <v>286</v>
      </c>
      <c r="D144" s="34">
        <v>549</v>
      </c>
      <c r="E144" s="34">
        <v>639</v>
      </c>
      <c r="F144" s="34">
        <v>716</v>
      </c>
      <c r="G144" s="34">
        <v>134</v>
      </c>
      <c r="H144" s="34">
        <v>3</v>
      </c>
      <c r="I144" s="34">
        <v>12.3063683304647</v>
      </c>
      <c r="J144" s="34">
        <v>23.623063683304601</v>
      </c>
      <c r="K144" s="34">
        <v>27.495697074010302</v>
      </c>
      <c r="L144" s="34">
        <v>30.808950086058498</v>
      </c>
      <c r="M144" s="34">
        <v>5.76592082616179</v>
      </c>
    </row>
    <row r="145" spans="1:13" x14ac:dyDescent="0.25">
      <c r="A145" t="s">
        <v>302</v>
      </c>
      <c r="B145" s="34">
        <v>4746</v>
      </c>
      <c r="C145" s="34">
        <v>1619</v>
      </c>
      <c r="D145" s="34">
        <v>1271</v>
      </c>
      <c r="E145" s="34">
        <v>951</v>
      </c>
      <c r="F145" s="34">
        <v>536</v>
      </c>
      <c r="G145" s="34">
        <v>363</v>
      </c>
      <c r="H145" s="34">
        <v>6</v>
      </c>
      <c r="I145" s="34">
        <v>34.156118143459899</v>
      </c>
      <c r="J145" s="34">
        <v>26.814345991561101</v>
      </c>
      <c r="K145" s="34">
        <v>20.063291139240501</v>
      </c>
      <c r="L145" s="34">
        <v>11.308016877637099</v>
      </c>
      <c r="M145" s="34">
        <v>7.6582278481012596</v>
      </c>
    </row>
    <row r="146" spans="1:13" x14ac:dyDescent="0.25">
      <c r="A146" t="s">
        <v>303</v>
      </c>
      <c r="B146" s="34">
        <v>9653</v>
      </c>
      <c r="C146" s="34">
        <v>1656</v>
      </c>
      <c r="D146" s="34">
        <v>2089</v>
      </c>
      <c r="E146" s="34">
        <v>1941</v>
      </c>
      <c r="F146" s="34">
        <v>1600</v>
      </c>
      <c r="G146" s="34">
        <v>2315</v>
      </c>
      <c r="H146" s="34">
        <v>52</v>
      </c>
      <c r="I146" s="34">
        <v>17.248203312154899</v>
      </c>
      <c r="J146" s="34">
        <v>21.758150192688198</v>
      </c>
      <c r="K146" s="34">
        <v>20.2166440995729</v>
      </c>
      <c r="L146" s="34">
        <v>16.664930736381599</v>
      </c>
      <c r="M146" s="34">
        <v>24.112071659202101</v>
      </c>
    </row>
    <row r="147" spans="1:13" x14ac:dyDescent="0.25">
      <c r="A147" t="s">
        <v>304</v>
      </c>
      <c r="B147" s="34">
        <v>124</v>
      </c>
      <c r="C147" s="34">
        <v>1</v>
      </c>
      <c r="D147" s="34">
        <v>19</v>
      </c>
      <c r="E147" s="34">
        <v>16</v>
      </c>
      <c r="F147" s="34">
        <v>83</v>
      </c>
      <c r="G147" s="34">
        <v>5</v>
      </c>
      <c r="H147" s="34" t="s">
        <v>496</v>
      </c>
      <c r="I147" s="34">
        <v>0.80645161290322498</v>
      </c>
      <c r="J147" s="34">
        <v>15.322580645161199</v>
      </c>
      <c r="K147" s="34">
        <v>12.9032258064516</v>
      </c>
      <c r="L147" s="34">
        <v>66.935483870967701</v>
      </c>
      <c r="M147" s="34">
        <v>4.0322580645161201</v>
      </c>
    </row>
    <row r="148" spans="1:13" x14ac:dyDescent="0.25">
      <c r="A148" t="s">
        <v>305</v>
      </c>
      <c r="B148" s="34">
        <v>143</v>
      </c>
      <c r="C148" s="34" t="s">
        <v>496</v>
      </c>
      <c r="D148" s="34">
        <v>7</v>
      </c>
      <c r="E148" s="34">
        <v>52</v>
      </c>
      <c r="F148" s="34">
        <v>73</v>
      </c>
      <c r="G148" s="34">
        <v>11</v>
      </c>
      <c r="H148" s="34" t="s">
        <v>496</v>
      </c>
      <c r="I148" s="34" t="s">
        <v>496</v>
      </c>
      <c r="J148" s="34">
        <v>4.8951048951048897</v>
      </c>
      <c r="K148" s="34">
        <v>36.363636363636303</v>
      </c>
      <c r="L148" s="34">
        <v>51.048951048950997</v>
      </c>
      <c r="M148" s="34">
        <v>7.6923076923076898</v>
      </c>
    </row>
    <row r="149" spans="1:13" x14ac:dyDescent="0.25">
      <c r="A149" t="s">
        <v>306</v>
      </c>
      <c r="B149" s="34">
        <v>4301</v>
      </c>
      <c r="C149" s="34">
        <v>1037</v>
      </c>
      <c r="D149" s="34">
        <v>849</v>
      </c>
      <c r="E149" s="34">
        <v>681</v>
      </c>
      <c r="F149" s="34">
        <v>1152</v>
      </c>
      <c r="G149" s="34">
        <v>582</v>
      </c>
      <c r="H149" s="34" t="s">
        <v>496</v>
      </c>
      <c r="I149" s="34">
        <v>24.110671936758798</v>
      </c>
      <c r="J149" s="34">
        <v>19.739595442920201</v>
      </c>
      <c r="K149" s="34">
        <v>15.833527086724001</v>
      </c>
      <c r="L149" s="34">
        <v>26.7844687282027</v>
      </c>
      <c r="M149" s="34">
        <v>13.531736805394001</v>
      </c>
    </row>
    <row r="150" spans="1:13" x14ac:dyDescent="0.25">
      <c r="A150" t="s">
        <v>307</v>
      </c>
      <c r="B150" s="34">
        <v>198</v>
      </c>
      <c r="C150" s="34" t="s">
        <v>496</v>
      </c>
      <c r="D150" s="34">
        <v>93</v>
      </c>
      <c r="E150" s="34">
        <v>104</v>
      </c>
      <c r="F150" s="34">
        <v>1</v>
      </c>
      <c r="G150" s="34" t="s">
        <v>496</v>
      </c>
      <c r="H150" s="34" t="s">
        <v>496</v>
      </c>
      <c r="I150" s="34" t="s">
        <v>496</v>
      </c>
      <c r="J150" s="34">
        <v>46.969696969696898</v>
      </c>
      <c r="K150" s="34">
        <v>52.525252525252498</v>
      </c>
      <c r="L150" s="34">
        <v>0.50505050505050497</v>
      </c>
      <c r="M150" s="34" t="s">
        <v>496</v>
      </c>
    </row>
    <row r="151" spans="1:13" x14ac:dyDescent="0.25">
      <c r="A151" t="s">
        <v>308</v>
      </c>
      <c r="B151" s="34">
        <v>55274</v>
      </c>
      <c r="C151" s="34">
        <v>14062</v>
      </c>
      <c r="D151" s="34">
        <v>11640</v>
      </c>
      <c r="E151" s="34">
        <v>10593</v>
      </c>
      <c r="F151" s="34">
        <v>9805</v>
      </c>
      <c r="G151" s="34">
        <v>8878</v>
      </c>
      <c r="H151" s="34">
        <v>296</v>
      </c>
      <c r="I151" s="34">
        <v>25.577503728764199</v>
      </c>
      <c r="J151" s="34">
        <v>21.172105205718601</v>
      </c>
      <c r="K151" s="34">
        <v>19.267707082833098</v>
      </c>
      <c r="L151" s="34">
        <v>17.834406489868599</v>
      </c>
      <c r="M151" s="34">
        <v>16.1482774928153</v>
      </c>
    </row>
    <row r="152" spans="1:13" x14ac:dyDescent="0.25">
      <c r="A152" t="s">
        <v>309</v>
      </c>
      <c r="B152" s="34">
        <v>3554</v>
      </c>
      <c r="C152" s="34">
        <v>1365</v>
      </c>
      <c r="D152" s="34">
        <v>852</v>
      </c>
      <c r="E152" s="34">
        <v>564</v>
      </c>
      <c r="F152" s="34">
        <v>414</v>
      </c>
      <c r="G152" s="34">
        <v>359</v>
      </c>
      <c r="H152" s="34" t="s">
        <v>496</v>
      </c>
      <c r="I152" s="34">
        <v>38.407428249859301</v>
      </c>
      <c r="J152" s="34">
        <v>23.972988182329701</v>
      </c>
      <c r="K152" s="34">
        <v>15.8694428812605</v>
      </c>
      <c r="L152" s="34">
        <v>11.648846370287</v>
      </c>
      <c r="M152" s="34">
        <v>10.101294316263299</v>
      </c>
    </row>
    <row r="153" spans="1:13" x14ac:dyDescent="0.25">
      <c r="A153" t="s">
        <v>310</v>
      </c>
      <c r="B153" s="34">
        <v>1041</v>
      </c>
      <c r="C153" s="34">
        <v>88</v>
      </c>
      <c r="D153" s="34">
        <v>187</v>
      </c>
      <c r="E153" s="34">
        <v>344</v>
      </c>
      <c r="F153" s="34">
        <v>263</v>
      </c>
      <c r="G153" s="34">
        <v>76</v>
      </c>
      <c r="H153" s="34">
        <v>83</v>
      </c>
      <c r="I153" s="34">
        <v>9.1858037578288094</v>
      </c>
      <c r="J153" s="34">
        <v>19.519832985386198</v>
      </c>
      <c r="K153" s="34">
        <v>35.908141962421702</v>
      </c>
      <c r="L153" s="34">
        <v>27.453027139874699</v>
      </c>
      <c r="M153" s="34">
        <v>7.9331941544885103</v>
      </c>
    </row>
    <row r="154" spans="1:13" x14ac:dyDescent="0.25">
      <c r="A154" t="s">
        <v>311</v>
      </c>
      <c r="B154" s="34">
        <v>1210</v>
      </c>
      <c r="C154" s="34">
        <v>175</v>
      </c>
      <c r="D154" s="34">
        <v>373</v>
      </c>
      <c r="E154" s="34">
        <v>403</v>
      </c>
      <c r="F154" s="34">
        <v>162</v>
      </c>
      <c r="G154" s="34">
        <v>92</v>
      </c>
      <c r="H154" s="34">
        <v>5</v>
      </c>
      <c r="I154" s="34">
        <v>14.5228215767634</v>
      </c>
      <c r="J154" s="34">
        <v>30.954356846473001</v>
      </c>
      <c r="K154" s="34">
        <v>33.4439834024896</v>
      </c>
      <c r="L154" s="34">
        <v>13.4439834024896</v>
      </c>
      <c r="M154" s="34">
        <v>7.6348547717842301</v>
      </c>
    </row>
    <row r="155" spans="1:13" x14ac:dyDescent="0.25">
      <c r="A155" t="s">
        <v>312</v>
      </c>
      <c r="B155" s="34">
        <v>3473</v>
      </c>
      <c r="C155" s="34">
        <v>1035</v>
      </c>
      <c r="D155" s="34">
        <v>797</v>
      </c>
      <c r="E155" s="34">
        <v>661</v>
      </c>
      <c r="F155" s="34">
        <v>449</v>
      </c>
      <c r="G155" s="34">
        <v>530</v>
      </c>
      <c r="H155" s="34">
        <v>1</v>
      </c>
      <c r="I155" s="34">
        <v>29.809907834101299</v>
      </c>
      <c r="J155" s="34">
        <v>22.9550691244239</v>
      </c>
      <c r="K155" s="34">
        <v>19.038018433179701</v>
      </c>
      <c r="L155" s="34">
        <v>12.9320276497695</v>
      </c>
      <c r="M155" s="34">
        <v>15.264976958525301</v>
      </c>
    </row>
    <row r="156" spans="1:13" x14ac:dyDescent="0.25">
      <c r="A156" t="s">
        <v>313</v>
      </c>
      <c r="B156" s="34">
        <v>3129</v>
      </c>
      <c r="C156" s="34">
        <v>666</v>
      </c>
      <c r="D156" s="34">
        <v>789</v>
      </c>
      <c r="E156" s="34">
        <v>524</v>
      </c>
      <c r="F156" s="34">
        <v>607</v>
      </c>
      <c r="G156" s="34">
        <v>541</v>
      </c>
      <c r="H156" s="34">
        <v>2</v>
      </c>
      <c r="I156" s="34">
        <v>21.298369043811899</v>
      </c>
      <c r="J156" s="34">
        <v>25.231851614966399</v>
      </c>
      <c r="K156" s="34">
        <v>16.757275343779899</v>
      </c>
      <c r="L156" s="34">
        <v>19.411576590981699</v>
      </c>
      <c r="M156" s="34">
        <v>17.300927406459799</v>
      </c>
    </row>
    <row r="157" spans="1:13" x14ac:dyDescent="0.25">
      <c r="A157" t="s">
        <v>314</v>
      </c>
      <c r="B157" s="34">
        <v>6293</v>
      </c>
      <c r="C157" s="34">
        <v>418</v>
      </c>
      <c r="D157" s="34">
        <v>1103</v>
      </c>
      <c r="E157" s="34">
        <v>1161</v>
      </c>
      <c r="F157" s="34">
        <v>1673</v>
      </c>
      <c r="G157" s="34">
        <v>1929</v>
      </c>
      <c r="H157" s="34">
        <v>9</v>
      </c>
      <c r="I157" s="34">
        <v>6.6518141311266703</v>
      </c>
      <c r="J157" s="34">
        <v>17.552514322087799</v>
      </c>
      <c r="K157" s="34">
        <v>18.475493316359</v>
      </c>
      <c r="L157" s="34">
        <v>26.6231699554423</v>
      </c>
      <c r="M157" s="34">
        <v>30.697008274984</v>
      </c>
    </row>
    <row r="158" spans="1:13" x14ac:dyDescent="0.25">
      <c r="A158" t="s">
        <v>315</v>
      </c>
      <c r="B158" s="34">
        <v>15256</v>
      </c>
      <c r="C158" s="34">
        <v>5864</v>
      </c>
      <c r="D158" s="34">
        <v>2844</v>
      </c>
      <c r="E158" s="34">
        <v>2141</v>
      </c>
      <c r="F158" s="34">
        <v>2076</v>
      </c>
      <c r="G158" s="34">
        <v>2317</v>
      </c>
      <c r="H158" s="34">
        <v>14</v>
      </c>
      <c r="I158" s="34">
        <v>38.472641385644899</v>
      </c>
      <c r="J158" s="34">
        <v>18.658968639286101</v>
      </c>
      <c r="K158" s="34">
        <v>14.046713029786099</v>
      </c>
      <c r="L158" s="34">
        <v>13.620259808424001</v>
      </c>
      <c r="M158" s="34">
        <v>15.2014171368586</v>
      </c>
    </row>
    <row r="159" spans="1:13" x14ac:dyDescent="0.25">
      <c r="A159" t="s">
        <v>316</v>
      </c>
      <c r="B159" s="34">
        <v>2328</v>
      </c>
      <c r="C159" s="34">
        <v>254</v>
      </c>
      <c r="D159" s="34">
        <v>490</v>
      </c>
      <c r="E159" s="34">
        <v>666</v>
      </c>
      <c r="F159" s="34">
        <v>712</v>
      </c>
      <c r="G159" s="34">
        <v>203</v>
      </c>
      <c r="H159" s="34">
        <v>3</v>
      </c>
      <c r="I159" s="34">
        <v>10.9247311827957</v>
      </c>
      <c r="J159" s="34">
        <v>21.0752688172043</v>
      </c>
      <c r="K159" s="34">
        <v>28.645161290322498</v>
      </c>
      <c r="L159" s="34">
        <v>30.6236559139784</v>
      </c>
      <c r="M159" s="34">
        <v>8.7311827956989205</v>
      </c>
    </row>
    <row r="160" spans="1:13" x14ac:dyDescent="0.25">
      <c r="A160" t="s">
        <v>317</v>
      </c>
      <c r="B160" s="34">
        <v>4768</v>
      </c>
      <c r="C160" s="34">
        <v>1578</v>
      </c>
      <c r="D160" s="34">
        <v>1270</v>
      </c>
      <c r="E160" s="34">
        <v>858</v>
      </c>
      <c r="F160" s="34">
        <v>678</v>
      </c>
      <c r="G160" s="34">
        <v>377</v>
      </c>
      <c r="H160" s="34">
        <v>7</v>
      </c>
      <c r="I160" s="34">
        <v>33.144297416509097</v>
      </c>
      <c r="J160" s="34">
        <v>26.675068262969901</v>
      </c>
      <c r="K160" s="34">
        <v>18.021424070573399</v>
      </c>
      <c r="L160" s="34">
        <v>14.240705734089399</v>
      </c>
      <c r="M160" s="34">
        <v>7.9185045158580101</v>
      </c>
    </row>
    <row r="161" spans="1:13" x14ac:dyDescent="0.25">
      <c r="A161" t="s">
        <v>318</v>
      </c>
      <c r="B161" s="34">
        <v>9364</v>
      </c>
      <c r="C161" s="34">
        <v>1593</v>
      </c>
      <c r="D161" s="34">
        <v>2041</v>
      </c>
      <c r="E161" s="34">
        <v>1676</v>
      </c>
      <c r="F161" s="34">
        <v>1653</v>
      </c>
      <c r="G161" s="34">
        <v>2382</v>
      </c>
      <c r="H161" s="34">
        <v>19</v>
      </c>
      <c r="I161" s="34">
        <v>17.046548956661301</v>
      </c>
      <c r="J161" s="34">
        <v>21.840556447297999</v>
      </c>
      <c r="K161" s="34">
        <v>17.934724451578301</v>
      </c>
      <c r="L161" s="34">
        <v>17.6886035313001</v>
      </c>
      <c r="M161" s="34">
        <v>25.489566613162101</v>
      </c>
    </row>
    <row r="162" spans="1:13" x14ac:dyDescent="0.25">
      <c r="A162" t="s">
        <v>319</v>
      </c>
      <c r="B162" s="34">
        <v>139</v>
      </c>
      <c r="C162" s="34" t="s">
        <v>496</v>
      </c>
      <c r="D162" s="34">
        <v>19</v>
      </c>
      <c r="E162" s="34">
        <v>35</v>
      </c>
      <c r="F162" s="34">
        <v>68</v>
      </c>
      <c r="G162" s="34">
        <v>16</v>
      </c>
      <c r="H162" s="34">
        <v>1</v>
      </c>
      <c r="I162" s="34" t="s">
        <v>496</v>
      </c>
      <c r="J162" s="34">
        <v>13.768115942028899</v>
      </c>
      <c r="K162" s="34">
        <v>25.3623188405797</v>
      </c>
      <c r="L162" s="34">
        <v>49.2753623188405</v>
      </c>
      <c r="M162" s="34">
        <v>11.5942028985507</v>
      </c>
    </row>
    <row r="163" spans="1:13" x14ac:dyDescent="0.25">
      <c r="A163" t="s">
        <v>320</v>
      </c>
      <c r="B163" s="34">
        <v>153</v>
      </c>
      <c r="C163" s="34" t="s">
        <v>496</v>
      </c>
      <c r="D163" s="34">
        <v>3</v>
      </c>
      <c r="E163" s="34">
        <v>45</v>
      </c>
      <c r="F163" s="34">
        <v>105</v>
      </c>
      <c r="G163" s="34" t="s">
        <v>496</v>
      </c>
      <c r="H163" s="34" t="s">
        <v>496</v>
      </c>
      <c r="I163" s="34" t="s">
        <v>496</v>
      </c>
      <c r="J163" s="34">
        <v>1.9607843137254899</v>
      </c>
      <c r="K163" s="34">
        <v>29.411764705882302</v>
      </c>
      <c r="L163" s="34">
        <v>68.627450980392098</v>
      </c>
      <c r="M163" s="34" t="s">
        <v>496</v>
      </c>
    </row>
    <row r="164" spans="1:13" x14ac:dyDescent="0.25">
      <c r="A164" t="s">
        <v>321</v>
      </c>
      <c r="B164" s="34">
        <v>4484</v>
      </c>
      <c r="C164" s="34">
        <v>1070</v>
      </c>
      <c r="D164" s="34">
        <v>767</v>
      </c>
      <c r="E164" s="34">
        <v>941</v>
      </c>
      <c r="F164" s="34">
        <v>1064</v>
      </c>
      <c r="G164" s="34">
        <v>642</v>
      </c>
      <c r="H164" s="34" t="s">
        <v>496</v>
      </c>
      <c r="I164" s="34">
        <v>23.862622658340701</v>
      </c>
      <c r="J164" s="34">
        <v>17.105263157894701</v>
      </c>
      <c r="K164" s="34">
        <v>20.985727029437999</v>
      </c>
      <c r="L164" s="34">
        <v>23.728813559321999</v>
      </c>
      <c r="M164" s="34">
        <v>14.317573595004401</v>
      </c>
    </row>
    <row r="165" spans="1:13" x14ac:dyDescent="0.25">
      <c r="A165" t="s">
        <v>322</v>
      </c>
      <c r="B165" s="34">
        <v>173</v>
      </c>
      <c r="C165" s="34" t="s">
        <v>496</v>
      </c>
      <c r="D165" s="34">
        <v>39</v>
      </c>
      <c r="E165" s="34">
        <v>112</v>
      </c>
      <c r="F165" s="34">
        <v>22</v>
      </c>
      <c r="G165" s="34" t="s">
        <v>496</v>
      </c>
      <c r="H165" s="34" t="s">
        <v>496</v>
      </c>
      <c r="I165" s="34" t="s">
        <v>496</v>
      </c>
      <c r="J165" s="34">
        <v>22.543352601155998</v>
      </c>
      <c r="K165" s="34">
        <v>64.739884393063505</v>
      </c>
      <c r="L165" s="34">
        <v>12.716763005780299</v>
      </c>
      <c r="M165" s="34" t="s">
        <v>496</v>
      </c>
    </row>
    <row r="166" spans="1:13" x14ac:dyDescent="0.25">
      <c r="A166" t="s">
        <v>323</v>
      </c>
      <c r="B166" s="34">
        <v>55365</v>
      </c>
      <c r="C166" s="34">
        <v>14106</v>
      </c>
      <c r="D166" s="34">
        <v>11574</v>
      </c>
      <c r="E166" s="34">
        <v>10131</v>
      </c>
      <c r="F166" s="34">
        <v>9946</v>
      </c>
      <c r="G166" s="34">
        <v>9464</v>
      </c>
      <c r="H166" s="34">
        <v>144</v>
      </c>
      <c r="I166" s="34">
        <v>25.544629760417202</v>
      </c>
      <c r="J166" s="34">
        <v>20.959417612864598</v>
      </c>
      <c r="K166" s="34">
        <v>18.3462813060248</v>
      </c>
      <c r="L166" s="34">
        <v>18.011263830789002</v>
      </c>
      <c r="M166" s="34">
        <v>17.1384074899042</v>
      </c>
    </row>
    <row r="167" spans="1:13" x14ac:dyDescent="0.25">
      <c r="A167" t="s">
        <v>324</v>
      </c>
      <c r="B167" s="34">
        <v>3464</v>
      </c>
      <c r="C167" s="34">
        <v>1302</v>
      </c>
      <c r="D167" s="34">
        <v>875</v>
      </c>
      <c r="E167" s="34">
        <v>544</v>
      </c>
      <c r="F167" s="34">
        <v>403</v>
      </c>
      <c r="G167" s="34">
        <v>339</v>
      </c>
      <c r="H167" s="34">
        <v>1</v>
      </c>
      <c r="I167" s="34">
        <v>37.597458850707397</v>
      </c>
      <c r="J167" s="34">
        <v>25.2671094426797</v>
      </c>
      <c r="K167" s="34">
        <v>15.708922899220299</v>
      </c>
      <c r="L167" s="34">
        <v>11.6373086918856</v>
      </c>
      <c r="M167" s="34">
        <v>9.7892001155067803</v>
      </c>
    </row>
    <row r="168" spans="1:13" x14ac:dyDescent="0.25">
      <c r="A168" t="s">
        <v>325</v>
      </c>
      <c r="B168" s="34">
        <v>1055</v>
      </c>
      <c r="C168" s="34">
        <v>100</v>
      </c>
      <c r="D168" s="34">
        <v>215</v>
      </c>
      <c r="E168" s="34">
        <v>316</v>
      </c>
      <c r="F168" s="34">
        <v>280</v>
      </c>
      <c r="G168" s="34">
        <v>72</v>
      </c>
      <c r="H168" s="34">
        <v>72</v>
      </c>
      <c r="I168" s="34">
        <v>10.1729399796541</v>
      </c>
      <c r="J168" s="34">
        <v>21.8718209562563</v>
      </c>
      <c r="K168" s="34">
        <v>32.146490335707</v>
      </c>
      <c r="L168" s="34">
        <v>28.484231943031499</v>
      </c>
      <c r="M168" s="34">
        <v>7.3245167853509603</v>
      </c>
    </row>
    <row r="169" spans="1:13" x14ac:dyDescent="0.25">
      <c r="A169" t="s">
        <v>326</v>
      </c>
      <c r="B169" s="34">
        <v>1257</v>
      </c>
      <c r="C169" s="34">
        <v>186</v>
      </c>
      <c r="D169" s="34">
        <v>389</v>
      </c>
      <c r="E169" s="34">
        <v>387</v>
      </c>
      <c r="F169" s="34">
        <v>179</v>
      </c>
      <c r="G169" s="34">
        <v>104</v>
      </c>
      <c r="H169" s="34">
        <v>12</v>
      </c>
      <c r="I169" s="34">
        <v>14.939759036144499</v>
      </c>
      <c r="J169" s="34">
        <v>31.244979919678698</v>
      </c>
      <c r="K169" s="34">
        <v>31.084337349397501</v>
      </c>
      <c r="L169" s="34">
        <v>14.377510040160599</v>
      </c>
      <c r="M169" s="34">
        <v>8.3534136546184694</v>
      </c>
    </row>
    <row r="170" spans="1:13" x14ac:dyDescent="0.25">
      <c r="A170" t="s">
        <v>327</v>
      </c>
      <c r="B170" s="34">
        <v>3353</v>
      </c>
      <c r="C170" s="34">
        <v>998</v>
      </c>
      <c r="D170" s="34">
        <v>757</v>
      </c>
      <c r="E170" s="34">
        <v>646</v>
      </c>
      <c r="F170" s="34">
        <v>411</v>
      </c>
      <c r="G170" s="34">
        <v>539</v>
      </c>
      <c r="H170" s="34">
        <v>2</v>
      </c>
      <c r="I170" s="34">
        <v>29.7821545807221</v>
      </c>
      <c r="J170" s="34">
        <v>22.590271560728102</v>
      </c>
      <c r="K170" s="34">
        <v>19.277827514174799</v>
      </c>
      <c r="L170" s="34">
        <v>12.264995523724201</v>
      </c>
      <c r="M170" s="34">
        <v>16.084750820650498</v>
      </c>
    </row>
    <row r="171" spans="1:13" x14ac:dyDescent="0.25">
      <c r="A171" t="s">
        <v>328</v>
      </c>
      <c r="B171" s="34">
        <v>3121</v>
      </c>
      <c r="C171" s="34">
        <v>669</v>
      </c>
      <c r="D171" s="34">
        <v>831</v>
      </c>
      <c r="E171" s="34">
        <v>508</v>
      </c>
      <c r="F171" s="34">
        <v>583</v>
      </c>
      <c r="G171" s="34">
        <v>529</v>
      </c>
      <c r="H171" s="34">
        <v>1</v>
      </c>
      <c r="I171" s="34">
        <v>21.442307692307601</v>
      </c>
      <c r="J171" s="34">
        <v>26.634615384615302</v>
      </c>
      <c r="K171" s="34">
        <v>16.282051282051199</v>
      </c>
      <c r="L171" s="34">
        <v>18.685897435897399</v>
      </c>
      <c r="M171" s="34">
        <v>16.955128205128201</v>
      </c>
    </row>
    <row r="172" spans="1:13" x14ac:dyDescent="0.25">
      <c r="A172" t="s">
        <v>329</v>
      </c>
      <c r="B172" s="34">
        <v>6469</v>
      </c>
      <c r="C172" s="34">
        <v>448</v>
      </c>
      <c r="D172" s="34">
        <v>1132</v>
      </c>
      <c r="E172" s="34">
        <v>1159</v>
      </c>
      <c r="F172" s="34">
        <v>1797</v>
      </c>
      <c r="G172" s="34">
        <v>1926</v>
      </c>
      <c r="H172" s="34">
        <v>7</v>
      </c>
      <c r="I172" s="34">
        <v>6.93283813060971</v>
      </c>
      <c r="J172" s="34">
        <v>17.517796347879901</v>
      </c>
      <c r="K172" s="34">
        <v>17.935623645930001</v>
      </c>
      <c r="L172" s="34">
        <v>27.8087279480037</v>
      </c>
      <c r="M172" s="34">
        <v>29.805013927576599</v>
      </c>
    </row>
    <row r="173" spans="1:13" x14ac:dyDescent="0.25">
      <c r="A173" t="s">
        <v>330</v>
      </c>
      <c r="B173" s="34">
        <v>15051</v>
      </c>
      <c r="C173" s="34">
        <v>5806</v>
      </c>
      <c r="D173" s="34">
        <v>2856</v>
      </c>
      <c r="E173" s="34">
        <v>2078</v>
      </c>
      <c r="F173" s="34">
        <v>2079</v>
      </c>
      <c r="G173" s="34">
        <v>2222</v>
      </c>
      <c r="H173" s="34">
        <v>10</v>
      </c>
      <c r="I173" s="34">
        <v>38.601156837976198</v>
      </c>
      <c r="J173" s="34">
        <v>18.9880991955322</v>
      </c>
      <c r="K173" s="34">
        <v>13.8155707732198</v>
      </c>
      <c r="L173" s="34">
        <v>13.8222192673359</v>
      </c>
      <c r="M173" s="34">
        <v>14.772953925935701</v>
      </c>
    </row>
    <row r="174" spans="1:13" x14ac:dyDescent="0.25">
      <c r="A174" t="s">
        <v>331</v>
      </c>
      <c r="B174" s="34">
        <v>2226</v>
      </c>
      <c r="C174" s="34">
        <v>257</v>
      </c>
      <c r="D174" s="34">
        <v>452</v>
      </c>
      <c r="E174" s="34">
        <v>639</v>
      </c>
      <c r="F174" s="34">
        <v>665</v>
      </c>
      <c r="G174" s="34">
        <v>210</v>
      </c>
      <c r="H174" s="34">
        <v>3</v>
      </c>
      <c r="I174" s="34">
        <v>11.5609536662168</v>
      </c>
      <c r="J174" s="34">
        <v>20.332883490778201</v>
      </c>
      <c r="K174" s="34">
        <v>28.744939271254999</v>
      </c>
      <c r="L174" s="34">
        <v>29.914529914529901</v>
      </c>
      <c r="M174" s="34">
        <v>9.4466936572199707</v>
      </c>
    </row>
    <row r="175" spans="1:13" x14ac:dyDescent="0.25">
      <c r="A175" t="s">
        <v>332</v>
      </c>
      <c r="B175" s="34">
        <v>4493</v>
      </c>
      <c r="C175" s="34">
        <v>1463</v>
      </c>
      <c r="D175" s="34">
        <v>1198</v>
      </c>
      <c r="E175" s="34">
        <v>861</v>
      </c>
      <c r="F175" s="34">
        <v>593</v>
      </c>
      <c r="G175" s="34">
        <v>372</v>
      </c>
      <c r="H175" s="34">
        <v>6</v>
      </c>
      <c r="I175" s="34">
        <v>32.605304212168399</v>
      </c>
      <c r="J175" s="34">
        <v>26.699353688433199</v>
      </c>
      <c r="K175" s="34">
        <v>19.188767550702</v>
      </c>
      <c r="L175" s="34">
        <v>13.215957209716899</v>
      </c>
      <c r="M175" s="34">
        <v>8.2906173389792706</v>
      </c>
    </row>
    <row r="176" spans="1:13" x14ac:dyDescent="0.25">
      <c r="A176" t="s">
        <v>333</v>
      </c>
      <c r="B176" s="34">
        <v>9411</v>
      </c>
      <c r="C176" s="34">
        <v>1600</v>
      </c>
      <c r="D176" s="34">
        <v>2065</v>
      </c>
      <c r="E176" s="34">
        <v>1552</v>
      </c>
      <c r="F176" s="34">
        <v>1732</v>
      </c>
      <c r="G176" s="34">
        <v>2442</v>
      </c>
      <c r="H176" s="34">
        <v>20</v>
      </c>
      <c r="I176" s="34">
        <v>17.037589181130802</v>
      </c>
      <c r="J176" s="34">
        <v>21.989138536896998</v>
      </c>
      <c r="K176" s="34">
        <v>16.526461505696901</v>
      </c>
      <c r="L176" s="34">
        <v>18.443190288574101</v>
      </c>
      <c r="M176" s="34">
        <v>26.0036204877009</v>
      </c>
    </row>
    <row r="177" spans="1:13" x14ac:dyDescent="0.25">
      <c r="A177" t="s">
        <v>334</v>
      </c>
      <c r="B177" s="34">
        <v>124</v>
      </c>
      <c r="C177" s="34" t="s">
        <v>496</v>
      </c>
      <c r="D177" s="34">
        <v>21</v>
      </c>
      <c r="E177" s="34">
        <v>28</v>
      </c>
      <c r="F177" s="34">
        <v>64</v>
      </c>
      <c r="G177" s="34">
        <v>11</v>
      </c>
      <c r="H177" s="34" t="s">
        <v>496</v>
      </c>
      <c r="I177" s="34" t="s">
        <v>496</v>
      </c>
      <c r="J177" s="34">
        <v>16.935483870967701</v>
      </c>
      <c r="K177" s="34">
        <v>22.580645161290299</v>
      </c>
      <c r="L177" s="34">
        <v>51.612903225806399</v>
      </c>
      <c r="M177" s="34">
        <v>8.8709677419354804</v>
      </c>
    </row>
    <row r="178" spans="1:13" x14ac:dyDescent="0.25">
      <c r="A178" t="s">
        <v>335</v>
      </c>
      <c r="B178" s="34">
        <v>125</v>
      </c>
      <c r="C178" s="34" t="s">
        <v>496</v>
      </c>
      <c r="D178" s="34">
        <v>3</v>
      </c>
      <c r="E178" s="34">
        <v>38</v>
      </c>
      <c r="F178" s="34">
        <v>83</v>
      </c>
      <c r="G178" s="34">
        <v>1</v>
      </c>
      <c r="H178" s="34" t="s">
        <v>496</v>
      </c>
      <c r="I178" s="34" t="s">
        <v>496</v>
      </c>
      <c r="J178" s="34">
        <v>2.4</v>
      </c>
      <c r="K178" s="34">
        <v>30.4</v>
      </c>
      <c r="L178" s="34">
        <v>66.400000000000006</v>
      </c>
      <c r="M178" s="34">
        <v>0.8</v>
      </c>
    </row>
    <row r="179" spans="1:13" x14ac:dyDescent="0.25">
      <c r="A179" t="s">
        <v>336</v>
      </c>
      <c r="B179" s="34">
        <v>4241</v>
      </c>
      <c r="C179" s="34">
        <v>944</v>
      </c>
      <c r="D179" s="34">
        <v>774</v>
      </c>
      <c r="E179" s="34">
        <v>858</v>
      </c>
      <c r="F179" s="34">
        <v>1026</v>
      </c>
      <c r="G179" s="34">
        <v>637</v>
      </c>
      <c r="H179" s="34">
        <v>2</v>
      </c>
      <c r="I179" s="34">
        <v>22.269403161122899</v>
      </c>
      <c r="J179" s="34">
        <v>18.2590233545647</v>
      </c>
      <c r="K179" s="34">
        <v>20.240622788393399</v>
      </c>
      <c r="L179" s="34">
        <v>24.203821656050899</v>
      </c>
      <c r="M179" s="34">
        <v>15.0271290398678</v>
      </c>
    </row>
    <row r="180" spans="1:13" x14ac:dyDescent="0.25">
      <c r="A180" t="s">
        <v>337</v>
      </c>
      <c r="B180" s="34">
        <v>182</v>
      </c>
      <c r="C180" s="34" t="s">
        <v>496</v>
      </c>
      <c r="D180" s="34">
        <v>41</v>
      </c>
      <c r="E180" s="34">
        <v>129</v>
      </c>
      <c r="F180" s="34">
        <v>12</v>
      </c>
      <c r="G180" s="34" t="s">
        <v>496</v>
      </c>
      <c r="H180" s="34" t="s">
        <v>496</v>
      </c>
      <c r="I180" s="34" t="s">
        <v>496</v>
      </c>
      <c r="J180" s="34">
        <v>22.527472527472501</v>
      </c>
      <c r="K180" s="34">
        <v>70.879120879120805</v>
      </c>
      <c r="L180" s="34">
        <v>6.5934065934065904</v>
      </c>
      <c r="M180" s="34" t="s">
        <v>496</v>
      </c>
    </row>
    <row r="181" spans="1:13" x14ac:dyDescent="0.25">
      <c r="A181" t="s">
        <v>338</v>
      </c>
      <c r="B181" s="34">
        <v>54572</v>
      </c>
      <c r="C181" s="34">
        <v>13773</v>
      </c>
      <c r="D181" s="34">
        <v>11609</v>
      </c>
      <c r="E181" s="34">
        <v>9743</v>
      </c>
      <c r="F181" s="34">
        <v>9907</v>
      </c>
      <c r="G181" s="34">
        <v>9404</v>
      </c>
      <c r="H181" s="34">
        <v>136</v>
      </c>
      <c r="I181" s="34">
        <v>25.301271217576598</v>
      </c>
      <c r="J181" s="34">
        <v>21.325960761260902</v>
      </c>
      <c r="K181" s="34">
        <v>17.898082151517301</v>
      </c>
      <c r="L181" s="34">
        <v>18.199353369093899</v>
      </c>
      <c r="M181" s="34">
        <v>17.275332500551102</v>
      </c>
    </row>
    <row r="182" spans="1:13" x14ac:dyDescent="0.25">
      <c r="A182" t="s">
        <v>339</v>
      </c>
      <c r="B182" s="34">
        <v>3327</v>
      </c>
      <c r="C182" s="34">
        <v>1303</v>
      </c>
      <c r="D182" s="34">
        <v>848</v>
      </c>
      <c r="E182" s="34">
        <v>519</v>
      </c>
      <c r="F182" s="34">
        <v>369</v>
      </c>
      <c r="G182" s="34">
        <v>286</v>
      </c>
      <c r="H182" s="34">
        <v>2</v>
      </c>
      <c r="I182" s="34">
        <v>39.187969924812002</v>
      </c>
      <c r="J182" s="34">
        <v>25.5037593984962</v>
      </c>
      <c r="K182" s="34">
        <v>15.609022556390901</v>
      </c>
      <c r="L182" s="34">
        <v>11.097744360902199</v>
      </c>
      <c r="M182" s="34">
        <v>8.60150375939849</v>
      </c>
    </row>
    <row r="183" spans="1:13" x14ac:dyDescent="0.25">
      <c r="A183" t="s">
        <v>340</v>
      </c>
      <c r="B183" s="34">
        <v>988</v>
      </c>
      <c r="C183" s="34">
        <v>79</v>
      </c>
      <c r="D183" s="34">
        <v>188</v>
      </c>
      <c r="E183" s="34">
        <v>302</v>
      </c>
      <c r="F183" s="34">
        <v>274</v>
      </c>
      <c r="G183" s="34">
        <v>74</v>
      </c>
      <c r="H183" s="34">
        <v>71</v>
      </c>
      <c r="I183" s="34">
        <v>8.6150490730643394</v>
      </c>
      <c r="J183" s="34">
        <v>20.501635768811301</v>
      </c>
      <c r="K183" s="34">
        <v>32.933478735005401</v>
      </c>
      <c r="L183" s="34">
        <v>29.880043620501599</v>
      </c>
      <c r="M183" s="34">
        <v>8.0697928026172292</v>
      </c>
    </row>
    <row r="184" spans="1:13" x14ac:dyDescent="0.25">
      <c r="A184" t="s">
        <v>341</v>
      </c>
      <c r="B184" s="34">
        <v>1228</v>
      </c>
      <c r="C184" s="34">
        <v>164</v>
      </c>
      <c r="D184" s="34">
        <v>371</v>
      </c>
      <c r="E184" s="34">
        <v>415</v>
      </c>
      <c r="F184" s="34">
        <v>184</v>
      </c>
      <c r="G184" s="34">
        <v>91</v>
      </c>
      <c r="H184" s="34">
        <v>3</v>
      </c>
      <c r="I184" s="34">
        <v>13.387755102040799</v>
      </c>
      <c r="J184" s="34">
        <v>30.285714285714199</v>
      </c>
      <c r="K184" s="34">
        <v>33.877551020408099</v>
      </c>
      <c r="L184" s="34">
        <v>15.0204081632653</v>
      </c>
      <c r="M184" s="34">
        <v>7.4285714285714199</v>
      </c>
    </row>
    <row r="185" spans="1:13" x14ac:dyDescent="0.25">
      <c r="A185" t="s">
        <v>342</v>
      </c>
      <c r="B185" s="34">
        <v>3355</v>
      </c>
      <c r="C185" s="34">
        <v>1000</v>
      </c>
      <c r="D185" s="34">
        <v>758</v>
      </c>
      <c r="E185" s="34">
        <v>636</v>
      </c>
      <c r="F185" s="34">
        <v>416</v>
      </c>
      <c r="G185" s="34">
        <v>543</v>
      </c>
      <c r="H185" s="34">
        <v>2</v>
      </c>
      <c r="I185" s="34">
        <v>29.824038174768798</v>
      </c>
      <c r="J185" s="34">
        <v>22.606620936474801</v>
      </c>
      <c r="K185" s="34">
        <v>18.968088279152902</v>
      </c>
      <c r="L185" s="34">
        <v>12.406799880703799</v>
      </c>
      <c r="M185" s="34">
        <v>16.1944527288994</v>
      </c>
    </row>
    <row r="186" spans="1:13" x14ac:dyDescent="0.25">
      <c r="A186" t="s">
        <v>343</v>
      </c>
      <c r="B186" s="34">
        <v>3100</v>
      </c>
      <c r="C186" s="34">
        <v>584</v>
      </c>
      <c r="D186" s="34">
        <v>830</v>
      </c>
      <c r="E186" s="34">
        <v>523</v>
      </c>
      <c r="F186" s="34">
        <v>610</v>
      </c>
      <c r="G186" s="34">
        <v>553</v>
      </c>
      <c r="H186" s="34" t="s">
        <v>496</v>
      </c>
      <c r="I186" s="34">
        <v>18.838709677419299</v>
      </c>
      <c r="J186" s="34">
        <v>26.7741935483871</v>
      </c>
      <c r="K186" s="34">
        <v>16.870967741935399</v>
      </c>
      <c r="L186" s="34">
        <v>19.677419354838701</v>
      </c>
      <c r="M186" s="34">
        <v>17.838709677419299</v>
      </c>
    </row>
    <row r="187" spans="1:13" x14ac:dyDescent="0.25">
      <c r="A187" t="s">
        <v>344</v>
      </c>
      <c r="B187" s="34">
        <v>6296</v>
      </c>
      <c r="C187" s="34">
        <v>457</v>
      </c>
      <c r="D187" s="34">
        <v>1054</v>
      </c>
      <c r="E187" s="34">
        <v>1179</v>
      </c>
      <c r="F187" s="34">
        <v>1682</v>
      </c>
      <c r="G187" s="34">
        <v>1910</v>
      </c>
      <c r="H187" s="34">
        <v>14</v>
      </c>
      <c r="I187" s="34">
        <v>7.2747532632919398</v>
      </c>
      <c r="J187" s="34">
        <v>16.778096147723598</v>
      </c>
      <c r="K187" s="34">
        <v>18.7679083094555</v>
      </c>
      <c r="L187" s="34">
        <v>26.7749124482648</v>
      </c>
      <c r="M187" s="34">
        <v>30.404329831263901</v>
      </c>
    </row>
    <row r="188" spans="1:13" x14ac:dyDescent="0.25">
      <c r="A188" t="s">
        <v>345</v>
      </c>
      <c r="B188" s="34">
        <v>14842</v>
      </c>
      <c r="C188" s="34">
        <v>5730</v>
      </c>
      <c r="D188" s="34">
        <v>2701</v>
      </c>
      <c r="E188" s="34">
        <v>2060</v>
      </c>
      <c r="F188" s="34">
        <v>2103</v>
      </c>
      <c r="G188" s="34">
        <v>2238</v>
      </c>
      <c r="H188" s="34">
        <v>10</v>
      </c>
      <c r="I188" s="34">
        <v>38.6326860841423</v>
      </c>
      <c r="J188" s="34">
        <v>18.210625674217901</v>
      </c>
      <c r="K188" s="34">
        <v>13.8888888888888</v>
      </c>
      <c r="L188" s="34">
        <v>14.1788025889967</v>
      </c>
      <c r="M188" s="34">
        <v>15.088996763754</v>
      </c>
    </row>
    <row r="189" spans="1:13" x14ac:dyDescent="0.25">
      <c r="A189" t="s">
        <v>346</v>
      </c>
      <c r="B189" s="34">
        <v>2167</v>
      </c>
      <c r="C189" s="34">
        <v>240</v>
      </c>
      <c r="D189" s="34">
        <v>439</v>
      </c>
      <c r="E189" s="34">
        <v>607</v>
      </c>
      <c r="F189" s="34">
        <v>680</v>
      </c>
      <c r="G189" s="34">
        <v>196</v>
      </c>
      <c r="H189" s="34">
        <v>5</v>
      </c>
      <c r="I189" s="34">
        <v>11.1008325624421</v>
      </c>
      <c r="J189" s="34">
        <v>20.305272895467098</v>
      </c>
      <c r="K189" s="34">
        <v>28.075855689176599</v>
      </c>
      <c r="L189" s="34">
        <v>31.452358926919501</v>
      </c>
      <c r="M189" s="34">
        <v>9.0656799259944396</v>
      </c>
    </row>
    <row r="190" spans="1:13" x14ac:dyDescent="0.25">
      <c r="A190" t="s">
        <v>347</v>
      </c>
      <c r="B190" s="34">
        <v>4487</v>
      </c>
      <c r="C190" s="34">
        <v>1479</v>
      </c>
      <c r="D190" s="34">
        <v>1222</v>
      </c>
      <c r="E190" s="34">
        <v>803</v>
      </c>
      <c r="F190" s="34">
        <v>616</v>
      </c>
      <c r="G190" s="34">
        <v>362</v>
      </c>
      <c r="H190" s="34">
        <v>5</v>
      </c>
      <c r="I190" s="34">
        <v>32.998661311914297</v>
      </c>
      <c r="J190" s="34">
        <v>27.2646140116019</v>
      </c>
      <c r="K190" s="34">
        <v>17.916108879964298</v>
      </c>
      <c r="L190" s="34">
        <v>13.743864346273901</v>
      </c>
      <c r="M190" s="34">
        <v>8.0767514502454194</v>
      </c>
    </row>
    <row r="191" spans="1:13" x14ac:dyDescent="0.25">
      <c r="A191" t="s">
        <v>348</v>
      </c>
      <c r="B191" s="34">
        <v>9274</v>
      </c>
      <c r="C191" s="34">
        <v>1584</v>
      </c>
      <c r="D191" s="34">
        <v>2038</v>
      </c>
      <c r="E191" s="34">
        <v>1605</v>
      </c>
      <c r="F191" s="34">
        <v>1687</v>
      </c>
      <c r="G191" s="34">
        <v>2349</v>
      </c>
      <c r="H191" s="34">
        <v>11</v>
      </c>
      <c r="I191" s="34">
        <v>17.100291482241101</v>
      </c>
      <c r="J191" s="34">
        <v>22.001511389398601</v>
      </c>
      <c r="K191" s="34">
        <v>17.326999892043599</v>
      </c>
      <c r="L191" s="34">
        <v>18.212242254129301</v>
      </c>
      <c r="M191" s="34">
        <v>25.3589549821872</v>
      </c>
    </row>
    <row r="192" spans="1:13" x14ac:dyDescent="0.25">
      <c r="A192" t="s">
        <v>349</v>
      </c>
      <c r="B192" s="34">
        <v>111</v>
      </c>
      <c r="C192" s="34" t="s">
        <v>496</v>
      </c>
      <c r="D192" s="34">
        <v>11</v>
      </c>
      <c r="E192" s="34">
        <v>36</v>
      </c>
      <c r="F192" s="34">
        <v>46</v>
      </c>
      <c r="G192" s="34">
        <v>18</v>
      </c>
      <c r="H192" s="34" t="s">
        <v>496</v>
      </c>
      <c r="I192" s="34" t="s">
        <v>496</v>
      </c>
      <c r="J192" s="34">
        <v>9.9099099099099099</v>
      </c>
      <c r="K192" s="34">
        <v>32.4324324324324</v>
      </c>
      <c r="L192" s="34">
        <v>41.441441441441398</v>
      </c>
      <c r="M192" s="34">
        <v>16.2162162162162</v>
      </c>
    </row>
    <row r="193" spans="1:13" x14ac:dyDescent="0.25">
      <c r="A193" t="s">
        <v>350</v>
      </c>
      <c r="B193" s="34">
        <v>138</v>
      </c>
      <c r="C193" s="34" t="s">
        <v>496</v>
      </c>
      <c r="D193" s="34">
        <v>2</v>
      </c>
      <c r="E193" s="34">
        <v>37</v>
      </c>
      <c r="F193" s="34">
        <v>97</v>
      </c>
      <c r="G193" s="34">
        <v>1</v>
      </c>
      <c r="H193" s="34">
        <v>1</v>
      </c>
      <c r="I193" s="34" t="s">
        <v>496</v>
      </c>
      <c r="J193" s="34">
        <v>1.4598540145985399</v>
      </c>
      <c r="K193" s="34">
        <v>27.007299270072899</v>
      </c>
      <c r="L193" s="34">
        <v>70.802919708029194</v>
      </c>
      <c r="M193" s="34">
        <v>0.72992700729926996</v>
      </c>
    </row>
    <row r="194" spans="1:13" x14ac:dyDescent="0.25">
      <c r="A194" t="s">
        <v>351</v>
      </c>
      <c r="B194" s="34">
        <v>4141</v>
      </c>
      <c r="C194" s="34">
        <v>975</v>
      </c>
      <c r="D194" s="34">
        <v>674</v>
      </c>
      <c r="E194" s="34">
        <v>925</v>
      </c>
      <c r="F194" s="34">
        <v>1001</v>
      </c>
      <c r="G194" s="34">
        <v>565</v>
      </c>
      <c r="H194" s="34">
        <v>1</v>
      </c>
      <c r="I194" s="34">
        <v>23.5507246376811</v>
      </c>
      <c r="J194" s="34">
        <v>16.280193236714901</v>
      </c>
      <c r="K194" s="34">
        <v>22.342995169082101</v>
      </c>
      <c r="L194" s="34">
        <v>24.178743961352598</v>
      </c>
      <c r="M194" s="34">
        <v>13.647342995169</v>
      </c>
    </row>
    <row r="195" spans="1:13" x14ac:dyDescent="0.25">
      <c r="A195" t="s">
        <v>352</v>
      </c>
      <c r="B195" s="34">
        <v>186</v>
      </c>
      <c r="C195" s="34" t="s">
        <v>496</v>
      </c>
      <c r="D195" s="34">
        <v>49</v>
      </c>
      <c r="E195" s="34">
        <v>122</v>
      </c>
      <c r="F195" s="34">
        <v>15</v>
      </c>
      <c r="G195" s="34" t="s">
        <v>496</v>
      </c>
      <c r="H195" s="34" t="s">
        <v>496</v>
      </c>
      <c r="I195" s="34" t="s">
        <v>496</v>
      </c>
      <c r="J195" s="34">
        <v>26.344086021505301</v>
      </c>
      <c r="K195" s="34">
        <v>65.591397849462297</v>
      </c>
      <c r="L195" s="34">
        <v>8.0645161290322491</v>
      </c>
      <c r="M195" s="34" t="s">
        <v>496</v>
      </c>
    </row>
    <row r="196" spans="1:13" x14ac:dyDescent="0.25">
      <c r="A196" t="s">
        <v>353</v>
      </c>
      <c r="B196" s="34">
        <v>53644</v>
      </c>
      <c r="C196" s="34">
        <v>13596</v>
      </c>
      <c r="D196" s="34">
        <v>11185</v>
      </c>
      <c r="E196" s="34">
        <v>9772</v>
      </c>
      <c r="F196" s="34">
        <v>9780</v>
      </c>
      <c r="G196" s="34">
        <v>9186</v>
      </c>
      <c r="H196" s="34">
        <v>125</v>
      </c>
      <c r="I196" s="34">
        <v>25.404062108783702</v>
      </c>
      <c r="J196" s="34">
        <v>20.899119938713302</v>
      </c>
      <c r="K196" s="34">
        <v>18.258936078775701</v>
      </c>
      <c r="L196" s="34">
        <v>18.273884041181599</v>
      </c>
      <c r="M196" s="34">
        <v>17.163997832545402</v>
      </c>
    </row>
    <row r="197" spans="1:13" x14ac:dyDescent="0.25">
      <c r="A197" t="s">
        <v>354</v>
      </c>
      <c r="B197" s="34">
        <v>3231</v>
      </c>
      <c r="C197" s="34">
        <v>1253</v>
      </c>
      <c r="D197" s="34">
        <v>759</v>
      </c>
      <c r="E197" s="34">
        <v>548</v>
      </c>
      <c r="F197" s="34">
        <v>398</v>
      </c>
      <c r="G197" s="34">
        <v>272</v>
      </c>
      <c r="H197" s="34">
        <v>1</v>
      </c>
      <c r="I197" s="34">
        <v>38.792569659442698</v>
      </c>
      <c r="J197" s="34">
        <v>23.4984520123839</v>
      </c>
      <c r="K197" s="34">
        <v>16.9659442724458</v>
      </c>
      <c r="L197" s="34">
        <v>12.3219814241486</v>
      </c>
      <c r="M197" s="34">
        <v>8.4210526315789398</v>
      </c>
    </row>
    <row r="198" spans="1:13" x14ac:dyDescent="0.25">
      <c r="A198" t="s">
        <v>355</v>
      </c>
      <c r="B198" s="34">
        <v>991</v>
      </c>
      <c r="C198" s="34">
        <v>86</v>
      </c>
      <c r="D198" s="34">
        <v>209</v>
      </c>
      <c r="E198" s="34">
        <v>339</v>
      </c>
      <c r="F198" s="34">
        <v>224</v>
      </c>
      <c r="G198" s="34">
        <v>74</v>
      </c>
      <c r="H198" s="34">
        <v>59</v>
      </c>
      <c r="I198" s="34">
        <v>9.2274678111587995</v>
      </c>
      <c r="J198" s="34">
        <v>22.4248927038626</v>
      </c>
      <c r="K198" s="34">
        <v>36.373390557939899</v>
      </c>
      <c r="L198" s="34">
        <v>24.034334763948401</v>
      </c>
      <c r="M198" s="34">
        <v>7.93991416309012</v>
      </c>
    </row>
    <row r="199" spans="1:13" x14ac:dyDescent="0.25">
      <c r="A199" t="s">
        <v>356</v>
      </c>
      <c r="B199" s="34">
        <v>1264</v>
      </c>
      <c r="C199" s="34">
        <v>150</v>
      </c>
      <c r="D199" s="34">
        <v>376</v>
      </c>
      <c r="E199" s="34">
        <v>442</v>
      </c>
      <c r="F199" s="34">
        <v>170</v>
      </c>
      <c r="G199" s="34">
        <v>120</v>
      </c>
      <c r="H199" s="34">
        <v>6</v>
      </c>
      <c r="I199" s="34">
        <v>11.923688394276599</v>
      </c>
      <c r="J199" s="34">
        <v>29.888712241653401</v>
      </c>
      <c r="K199" s="34">
        <v>35.135135135135101</v>
      </c>
      <c r="L199" s="34">
        <v>13.5135135135135</v>
      </c>
      <c r="M199" s="34">
        <v>9.5389507154213007</v>
      </c>
    </row>
    <row r="200" spans="1:13" x14ac:dyDescent="0.25">
      <c r="A200" t="s">
        <v>357</v>
      </c>
      <c r="B200" s="34">
        <v>3165</v>
      </c>
      <c r="C200" s="34">
        <v>947</v>
      </c>
      <c r="D200" s="34">
        <v>680</v>
      </c>
      <c r="E200" s="34">
        <v>625</v>
      </c>
      <c r="F200" s="34">
        <v>462</v>
      </c>
      <c r="G200" s="34">
        <v>450</v>
      </c>
      <c r="H200" s="34">
        <v>1</v>
      </c>
      <c r="I200" s="34">
        <v>29.930467762326099</v>
      </c>
      <c r="J200" s="34">
        <v>21.491782553729401</v>
      </c>
      <c r="K200" s="34">
        <v>19.753476611883599</v>
      </c>
      <c r="L200" s="34">
        <v>14.6017699115044</v>
      </c>
      <c r="M200" s="34">
        <v>14.222503160556199</v>
      </c>
    </row>
    <row r="201" spans="1:13" x14ac:dyDescent="0.25">
      <c r="A201" t="s">
        <v>358</v>
      </c>
      <c r="B201" s="34">
        <v>3014</v>
      </c>
      <c r="C201" s="34">
        <v>676</v>
      </c>
      <c r="D201" s="34">
        <v>658</v>
      </c>
      <c r="E201" s="34">
        <v>633</v>
      </c>
      <c r="F201" s="34">
        <v>536</v>
      </c>
      <c r="G201" s="34">
        <v>510</v>
      </c>
      <c r="H201" s="34">
        <v>1</v>
      </c>
      <c r="I201" s="34">
        <v>22.436110189180202</v>
      </c>
      <c r="J201" s="34">
        <v>21.838698971125101</v>
      </c>
      <c r="K201" s="34">
        <v>21.008961168270801</v>
      </c>
      <c r="L201" s="34">
        <v>17.7895784931961</v>
      </c>
      <c r="M201" s="34">
        <v>16.926651178227601</v>
      </c>
    </row>
    <row r="202" spans="1:13" x14ac:dyDescent="0.25">
      <c r="A202" t="s">
        <v>359</v>
      </c>
      <c r="B202" s="34">
        <v>5956</v>
      </c>
      <c r="C202" s="34">
        <v>520</v>
      </c>
      <c r="D202" s="34">
        <v>1141</v>
      </c>
      <c r="E202" s="34">
        <v>1138</v>
      </c>
      <c r="F202" s="34">
        <v>1640</v>
      </c>
      <c r="G202" s="34">
        <v>1512</v>
      </c>
      <c r="H202" s="34">
        <v>5</v>
      </c>
      <c r="I202" s="34">
        <v>8.7380272223155693</v>
      </c>
      <c r="J202" s="34">
        <v>19.1732481935809</v>
      </c>
      <c r="K202" s="34">
        <v>19.1228364980675</v>
      </c>
      <c r="L202" s="34">
        <v>27.558393547302899</v>
      </c>
      <c r="M202" s="34">
        <v>25.407494538732902</v>
      </c>
    </row>
    <row r="203" spans="1:13" x14ac:dyDescent="0.25">
      <c r="A203" t="s">
        <v>360</v>
      </c>
      <c r="B203" s="34">
        <v>14614</v>
      </c>
      <c r="C203" s="34">
        <v>5356</v>
      </c>
      <c r="D203" s="34">
        <v>2743</v>
      </c>
      <c r="E203" s="34">
        <v>1946</v>
      </c>
      <c r="F203" s="34">
        <v>2178</v>
      </c>
      <c r="G203" s="34">
        <v>2387</v>
      </c>
      <c r="H203" s="34">
        <v>4</v>
      </c>
      <c r="I203" s="34">
        <v>36.659822039698803</v>
      </c>
      <c r="J203" s="34">
        <v>18.774811772758301</v>
      </c>
      <c r="K203" s="34">
        <v>13.3196440793976</v>
      </c>
      <c r="L203" s="34">
        <v>14.907597535934199</v>
      </c>
      <c r="M203" s="34">
        <v>16.338124572210798</v>
      </c>
    </row>
    <row r="204" spans="1:13" x14ac:dyDescent="0.25">
      <c r="A204" t="s">
        <v>361</v>
      </c>
      <c r="B204" s="34">
        <v>2081</v>
      </c>
      <c r="C204" s="34">
        <v>309</v>
      </c>
      <c r="D204" s="34">
        <v>399</v>
      </c>
      <c r="E204" s="34">
        <v>634</v>
      </c>
      <c r="F204" s="34">
        <v>601</v>
      </c>
      <c r="G204" s="34">
        <v>135</v>
      </c>
      <c r="H204" s="34">
        <v>3</v>
      </c>
      <c r="I204" s="34">
        <v>14.8700673724735</v>
      </c>
      <c r="J204" s="34">
        <v>19.201154956689098</v>
      </c>
      <c r="K204" s="34">
        <v>30.510105871029801</v>
      </c>
      <c r="L204" s="34">
        <v>28.922040423484098</v>
      </c>
      <c r="M204" s="34">
        <v>6.4966313763233803</v>
      </c>
    </row>
    <row r="205" spans="1:13" x14ac:dyDescent="0.25">
      <c r="A205" t="s">
        <v>362</v>
      </c>
      <c r="B205" s="34">
        <v>4402</v>
      </c>
      <c r="C205" s="34">
        <v>1412</v>
      </c>
      <c r="D205" s="34">
        <v>1171</v>
      </c>
      <c r="E205" s="34">
        <v>732</v>
      </c>
      <c r="F205" s="34">
        <v>688</v>
      </c>
      <c r="G205" s="34">
        <v>395</v>
      </c>
      <c r="H205" s="34">
        <v>4</v>
      </c>
      <c r="I205" s="34">
        <v>32.105502501136797</v>
      </c>
      <c r="J205" s="34">
        <v>26.625738972260098</v>
      </c>
      <c r="K205" s="34">
        <v>16.643929058663002</v>
      </c>
      <c r="L205" s="34">
        <v>15.643474306502901</v>
      </c>
      <c r="M205" s="34">
        <v>8.9813551614370102</v>
      </c>
    </row>
    <row r="206" spans="1:13" x14ac:dyDescent="0.25">
      <c r="A206" t="s">
        <v>363</v>
      </c>
      <c r="B206" s="34">
        <v>8946</v>
      </c>
      <c r="C206" s="34">
        <v>1430</v>
      </c>
      <c r="D206" s="34">
        <v>2071</v>
      </c>
      <c r="E206" s="34">
        <v>1415</v>
      </c>
      <c r="F206" s="34">
        <v>1819</v>
      </c>
      <c r="G206" s="34">
        <v>2195</v>
      </c>
      <c r="H206" s="34">
        <v>16</v>
      </c>
      <c r="I206" s="34">
        <v>16.013437849944001</v>
      </c>
      <c r="J206" s="34">
        <v>23.1914893617021</v>
      </c>
      <c r="K206" s="34">
        <v>15.845464725643801</v>
      </c>
      <c r="L206" s="34">
        <v>20.369540873460199</v>
      </c>
      <c r="M206" s="34">
        <v>24.5800671892497</v>
      </c>
    </row>
    <row r="207" spans="1:13" x14ac:dyDescent="0.25">
      <c r="A207" t="s">
        <v>364</v>
      </c>
      <c r="B207" s="34">
        <v>115</v>
      </c>
      <c r="C207" s="34" t="s">
        <v>496</v>
      </c>
      <c r="D207" s="34">
        <v>12</v>
      </c>
      <c r="E207" s="34">
        <v>19</v>
      </c>
      <c r="F207" s="34">
        <v>84</v>
      </c>
      <c r="G207" s="34" t="s">
        <v>496</v>
      </c>
      <c r="H207" s="34" t="s">
        <v>496</v>
      </c>
      <c r="I207" s="34" t="s">
        <v>496</v>
      </c>
      <c r="J207" s="34">
        <v>10.434782608695601</v>
      </c>
      <c r="K207" s="34">
        <v>16.5217391304347</v>
      </c>
      <c r="L207" s="34">
        <v>73.043478260869506</v>
      </c>
      <c r="M207" s="34" t="s">
        <v>496</v>
      </c>
    </row>
    <row r="208" spans="1:13" x14ac:dyDescent="0.25">
      <c r="A208" t="s">
        <v>365</v>
      </c>
      <c r="B208" s="34">
        <v>113</v>
      </c>
      <c r="C208" s="34" t="s">
        <v>496</v>
      </c>
      <c r="D208" s="34">
        <v>4</v>
      </c>
      <c r="E208" s="34">
        <v>38</v>
      </c>
      <c r="F208" s="34">
        <v>69</v>
      </c>
      <c r="G208" s="34" t="s">
        <v>496</v>
      </c>
      <c r="H208" s="34">
        <v>2</v>
      </c>
      <c r="I208" s="34" t="s">
        <v>496</v>
      </c>
      <c r="J208" s="34">
        <v>3.6036036036036001</v>
      </c>
      <c r="K208" s="34">
        <v>34.234234234234201</v>
      </c>
      <c r="L208" s="34">
        <v>62.162162162162097</v>
      </c>
      <c r="M208" s="34" t="s">
        <v>496</v>
      </c>
    </row>
    <row r="209" spans="1:13" x14ac:dyDescent="0.25">
      <c r="A209" t="s">
        <v>366</v>
      </c>
      <c r="B209" s="34">
        <v>3894</v>
      </c>
      <c r="C209" s="34">
        <v>949</v>
      </c>
      <c r="D209" s="34">
        <v>792</v>
      </c>
      <c r="E209" s="34">
        <v>705</v>
      </c>
      <c r="F209" s="34">
        <v>880</v>
      </c>
      <c r="G209" s="34">
        <v>567</v>
      </c>
      <c r="H209" s="34">
        <v>1</v>
      </c>
      <c r="I209" s="34">
        <v>24.377087079373201</v>
      </c>
      <c r="J209" s="34">
        <v>20.3442075520164</v>
      </c>
      <c r="K209" s="34">
        <v>18.109427176984301</v>
      </c>
      <c r="L209" s="34">
        <v>22.604675057796001</v>
      </c>
      <c r="M209" s="34">
        <v>14.5646031338299</v>
      </c>
    </row>
    <row r="210" spans="1:13" x14ac:dyDescent="0.25">
      <c r="A210" t="s">
        <v>367</v>
      </c>
      <c r="B210" s="34">
        <v>150</v>
      </c>
      <c r="C210" s="34" t="s">
        <v>496</v>
      </c>
      <c r="D210" s="34">
        <v>20</v>
      </c>
      <c r="E210" s="34">
        <v>130</v>
      </c>
      <c r="F210" s="34" t="s">
        <v>496</v>
      </c>
      <c r="G210" s="34" t="s">
        <v>496</v>
      </c>
      <c r="H210" s="34" t="s">
        <v>496</v>
      </c>
      <c r="I210" s="34" t="s">
        <v>496</v>
      </c>
      <c r="J210" s="34">
        <v>13.3333333333333</v>
      </c>
      <c r="K210" s="34">
        <v>86.6666666666666</v>
      </c>
      <c r="L210" s="34" t="s">
        <v>496</v>
      </c>
      <c r="M210" s="34" t="s">
        <v>496</v>
      </c>
    </row>
    <row r="211" spans="1:13" x14ac:dyDescent="0.25">
      <c r="A211" t="s">
        <v>368</v>
      </c>
      <c r="B211" s="34">
        <v>51937</v>
      </c>
      <c r="C211" s="34">
        <v>13088</v>
      </c>
      <c r="D211" s="34">
        <v>11035</v>
      </c>
      <c r="E211" s="34">
        <v>9345</v>
      </c>
      <c r="F211" s="34">
        <v>9749</v>
      </c>
      <c r="G211" s="34">
        <v>8617</v>
      </c>
      <c r="H211" s="34">
        <v>103</v>
      </c>
      <c r="I211" s="34">
        <v>25.2498360149708</v>
      </c>
      <c r="J211" s="34">
        <v>21.289115252536899</v>
      </c>
      <c r="K211" s="34">
        <v>18.028707026276098</v>
      </c>
      <c r="L211" s="34">
        <v>18.808118223559799</v>
      </c>
      <c r="M211" s="34">
        <v>16.624223482656099</v>
      </c>
    </row>
    <row r="212" spans="1:13" x14ac:dyDescent="0.25">
      <c r="A212" t="s">
        <v>369</v>
      </c>
      <c r="B212" s="34">
        <v>3021</v>
      </c>
      <c r="C212" s="34">
        <v>1119</v>
      </c>
      <c r="D212" s="34">
        <v>666</v>
      </c>
      <c r="E212" s="34">
        <v>525</v>
      </c>
      <c r="F212" s="34">
        <v>410</v>
      </c>
      <c r="G212" s="34">
        <v>300</v>
      </c>
      <c r="H212" s="34">
        <v>1</v>
      </c>
      <c r="I212" s="34">
        <v>37.052980132450301</v>
      </c>
      <c r="J212" s="34">
        <v>22.052980132450301</v>
      </c>
      <c r="K212" s="34">
        <v>17.3841059602649</v>
      </c>
      <c r="L212" s="34">
        <v>13.576158940397301</v>
      </c>
      <c r="M212" s="34">
        <v>9.9337748344370809</v>
      </c>
    </row>
    <row r="213" spans="1:13" x14ac:dyDescent="0.25">
      <c r="A213" t="s">
        <v>370</v>
      </c>
      <c r="B213" s="34">
        <v>974</v>
      </c>
      <c r="C213" s="34">
        <v>89</v>
      </c>
      <c r="D213" s="34">
        <v>216</v>
      </c>
      <c r="E213" s="34">
        <v>349</v>
      </c>
      <c r="F213" s="34">
        <v>210</v>
      </c>
      <c r="G213" s="34">
        <v>48</v>
      </c>
      <c r="H213" s="34">
        <v>62</v>
      </c>
      <c r="I213" s="34">
        <v>9.7587719298245599</v>
      </c>
      <c r="J213" s="34">
        <v>23.684210526315699</v>
      </c>
      <c r="K213" s="34">
        <v>38.267543859649102</v>
      </c>
      <c r="L213" s="34">
        <v>23.0263157894736</v>
      </c>
      <c r="M213" s="34">
        <v>5.2631578947368398</v>
      </c>
    </row>
    <row r="214" spans="1:13" x14ac:dyDescent="0.25">
      <c r="A214" t="s">
        <v>371</v>
      </c>
      <c r="B214" s="34">
        <v>1140</v>
      </c>
      <c r="C214" s="34">
        <v>176</v>
      </c>
      <c r="D214" s="34">
        <v>320</v>
      </c>
      <c r="E214" s="34">
        <v>386</v>
      </c>
      <c r="F214" s="34">
        <v>159</v>
      </c>
      <c r="G214" s="34">
        <v>95</v>
      </c>
      <c r="H214" s="34">
        <v>4</v>
      </c>
      <c r="I214" s="34">
        <v>15.492957746478799</v>
      </c>
      <c r="J214" s="34">
        <v>28.169014084507001</v>
      </c>
      <c r="K214" s="34">
        <v>33.978873239436602</v>
      </c>
      <c r="L214" s="34">
        <v>13.996478873239401</v>
      </c>
      <c r="M214" s="34">
        <v>8.3626760563380191</v>
      </c>
    </row>
    <row r="215" spans="1:13" x14ac:dyDescent="0.25">
      <c r="A215" t="s">
        <v>372</v>
      </c>
      <c r="B215" s="34">
        <v>3140</v>
      </c>
      <c r="C215" s="34">
        <v>888</v>
      </c>
      <c r="D215" s="34">
        <v>749</v>
      </c>
      <c r="E215" s="34">
        <v>543</v>
      </c>
      <c r="F215" s="34">
        <v>505</v>
      </c>
      <c r="G215" s="34">
        <v>453</v>
      </c>
      <c r="H215" s="34">
        <v>2</v>
      </c>
      <c r="I215" s="34">
        <v>28.298279158699799</v>
      </c>
      <c r="J215" s="34">
        <v>23.868706182281699</v>
      </c>
      <c r="K215" s="34">
        <v>17.304015296367101</v>
      </c>
      <c r="L215" s="34">
        <v>16.0930528999362</v>
      </c>
      <c r="M215" s="34">
        <v>14.4359464627151</v>
      </c>
    </row>
    <row r="216" spans="1:13" x14ac:dyDescent="0.25">
      <c r="A216" t="s">
        <v>373</v>
      </c>
      <c r="B216" s="34">
        <v>2940</v>
      </c>
      <c r="C216" s="34">
        <v>609</v>
      </c>
      <c r="D216" s="34">
        <v>669</v>
      </c>
      <c r="E216" s="34">
        <v>620</v>
      </c>
      <c r="F216" s="34">
        <v>478</v>
      </c>
      <c r="G216" s="34">
        <v>561</v>
      </c>
      <c r="H216" s="34">
        <v>3</v>
      </c>
      <c r="I216" s="34">
        <v>20.7354443309499</v>
      </c>
      <c r="J216" s="34">
        <v>22.778345250255299</v>
      </c>
      <c r="K216" s="34">
        <v>21.109976166155899</v>
      </c>
      <c r="L216" s="34">
        <v>16.275110657133101</v>
      </c>
      <c r="M216" s="34">
        <v>19.101123595505602</v>
      </c>
    </row>
    <row r="217" spans="1:13" x14ac:dyDescent="0.25">
      <c r="A217" t="s">
        <v>374</v>
      </c>
      <c r="B217" s="34">
        <v>5856</v>
      </c>
      <c r="C217" s="34">
        <v>489</v>
      </c>
      <c r="D217" s="34">
        <v>1091</v>
      </c>
      <c r="E217" s="34">
        <v>1108</v>
      </c>
      <c r="F217" s="34">
        <v>1667</v>
      </c>
      <c r="G217" s="34">
        <v>1490</v>
      </c>
      <c r="H217" s="34">
        <v>11</v>
      </c>
      <c r="I217" s="34">
        <v>8.3661248930709995</v>
      </c>
      <c r="J217" s="34">
        <v>18.665526090675701</v>
      </c>
      <c r="K217" s="34">
        <v>18.956372968349001</v>
      </c>
      <c r="L217" s="34">
        <v>28.5201026518391</v>
      </c>
      <c r="M217" s="34">
        <v>25.491873396064999</v>
      </c>
    </row>
    <row r="218" spans="1:13" x14ac:dyDescent="0.25">
      <c r="A218" t="s">
        <v>375</v>
      </c>
      <c r="B218" s="34">
        <v>14312</v>
      </c>
      <c r="C218" s="34">
        <v>5130</v>
      </c>
      <c r="D218" s="34">
        <v>2704</v>
      </c>
      <c r="E218" s="34">
        <v>1973</v>
      </c>
      <c r="F218" s="34">
        <v>2215</v>
      </c>
      <c r="G218" s="34">
        <v>2280</v>
      </c>
      <c r="H218" s="34">
        <v>10</v>
      </c>
      <c r="I218" s="34">
        <v>35.869109215494298</v>
      </c>
      <c r="J218" s="34">
        <v>18.906446650818001</v>
      </c>
      <c r="K218" s="34">
        <v>13.795273388337201</v>
      </c>
      <c r="L218" s="34">
        <v>15.4873444273528</v>
      </c>
      <c r="M218" s="34">
        <v>15.9418263179974</v>
      </c>
    </row>
    <row r="219" spans="1:13" x14ac:dyDescent="0.25">
      <c r="A219" t="s">
        <v>376</v>
      </c>
      <c r="B219" s="34">
        <v>2008</v>
      </c>
      <c r="C219" s="34">
        <v>289</v>
      </c>
      <c r="D219" s="34">
        <v>386</v>
      </c>
      <c r="E219" s="34">
        <v>617</v>
      </c>
      <c r="F219" s="34">
        <v>599</v>
      </c>
      <c r="G219" s="34">
        <v>111</v>
      </c>
      <c r="H219" s="34">
        <v>6</v>
      </c>
      <c r="I219" s="34">
        <v>14.4355644355644</v>
      </c>
      <c r="J219" s="34">
        <v>19.2807192807192</v>
      </c>
      <c r="K219" s="34">
        <v>30.819180819180801</v>
      </c>
      <c r="L219" s="34">
        <v>29.9200799200799</v>
      </c>
      <c r="M219" s="34">
        <v>5.5444555444555403</v>
      </c>
    </row>
    <row r="220" spans="1:13" x14ac:dyDescent="0.25">
      <c r="A220" t="s">
        <v>377</v>
      </c>
      <c r="B220" s="34">
        <v>4285</v>
      </c>
      <c r="C220" s="34">
        <v>1402</v>
      </c>
      <c r="D220" s="34">
        <v>1116</v>
      </c>
      <c r="E220" s="34">
        <v>647</v>
      </c>
      <c r="F220" s="34">
        <v>732</v>
      </c>
      <c r="G220" s="34">
        <v>384</v>
      </c>
      <c r="H220" s="34">
        <v>4</v>
      </c>
      <c r="I220" s="34">
        <v>32.749357626722698</v>
      </c>
      <c r="J220" s="34">
        <v>26.068675543097399</v>
      </c>
      <c r="K220" s="34">
        <v>15.113291287082401</v>
      </c>
      <c r="L220" s="34">
        <v>17.098808689558499</v>
      </c>
      <c r="M220" s="34">
        <v>8.9698668535388908</v>
      </c>
    </row>
    <row r="221" spans="1:13" x14ac:dyDescent="0.25">
      <c r="A221" t="s">
        <v>378</v>
      </c>
      <c r="B221" s="34">
        <v>8742</v>
      </c>
      <c r="C221" s="34">
        <v>1278</v>
      </c>
      <c r="D221" s="34">
        <v>1997</v>
      </c>
      <c r="E221" s="34">
        <v>1453</v>
      </c>
      <c r="F221" s="34">
        <v>1786</v>
      </c>
      <c r="G221" s="34">
        <v>2212</v>
      </c>
      <c r="H221" s="34">
        <v>16</v>
      </c>
      <c r="I221" s="34">
        <v>14.645885858354299</v>
      </c>
      <c r="J221" s="34">
        <v>22.8856291542516</v>
      </c>
      <c r="K221" s="34">
        <v>16.6513866605546</v>
      </c>
      <c r="L221" s="34">
        <v>20.467568187027201</v>
      </c>
      <c r="M221" s="34">
        <v>25.349530139812</v>
      </c>
    </row>
    <row r="222" spans="1:13" x14ac:dyDescent="0.25">
      <c r="A222" t="s">
        <v>379</v>
      </c>
      <c r="B222" s="34">
        <v>132</v>
      </c>
      <c r="C222" s="34" t="s">
        <v>496</v>
      </c>
      <c r="D222" s="34">
        <v>17</v>
      </c>
      <c r="E222" s="34">
        <v>21</v>
      </c>
      <c r="F222" s="34">
        <v>94</v>
      </c>
      <c r="G222" s="34" t="s">
        <v>496</v>
      </c>
      <c r="H222" s="34" t="s">
        <v>496</v>
      </c>
      <c r="I222" s="34" t="s">
        <v>496</v>
      </c>
      <c r="J222" s="34">
        <v>12.878787878787801</v>
      </c>
      <c r="K222" s="34">
        <v>15.909090909090899</v>
      </c>
      <c r="L222" s="34">
        <v>71.212121212121204</v>
      </c>
      <c r="M222" s="34" t="s">
        <v>496</v>
      </c>
    </row>
    <row r="223" spans="1:13" x14ac:dyDescent="0.25">
      <c r="A223" t="s">
        <v>380</v>
      </c>
      <c r="B223" s="34">
        <v>92</v>
      </c>
      <c r="C223" s="34" t="s">
        <v>496</v>
      </c>
      <c r="D223" s="34">
        <v>7</v>
      </c>
      <c r="E223" s="34">
        <v>31</v>
      </c>
      <c r="F223" s="34">
        <v>54</v>
      </c>
      <c r="G223" s="34" t="s">
        <v>496</v>
      </c>
      <c r="H223" s="34" t="s">
        <v>496</v>
      </c>
      <c r="I223" s="34" t="s">
        <v>496</v>
      </c>
      <c r="J223" s="34">
        <v>7.6086956521739104</v>
      </c>
      <c r="K223" s="34">
        <v>33.695652173912997</v>
      </c>
      <c r="L223" s="34">
        <v>58.695652173912997</v>
      </c>
      <c r="M223" s="34" t="s">
        <v>496</v>
      </c>
    </row>
    <row r="224" spans="1:13" x14ac:dyDescent="0.25">
      <c r="A224" t="s">
        <v>381</v>
      </c>
      <c r="B224" s="34">
        <v>3753</v>
      </c>
      <c r="C224" s="34">
        <v>921</v>
      </c>
      <c r="D224" s="34">
        <v>749</v>
      </c>
      <c r="E224" s="34">
        <v>680</v>
      </c>
      <c r="F224" s="34">
        <v>869</v>
      </c>
      <c r="G224" s="34">
        <v>533</v>
      </c>
      <c r="H224" s="34">
        <v>1</v>
      </c>
      <c r="I224" s="34">
        <v>24.546908315564998</v>
      </c>
      <c r="J224" s="34">
        <v>19.962686567164099</v>
      </c>
      <c r="K224" s="34">
        <v>18.1236673773987</v>
      </c>
      <c r="L224" s="34">
        <v>23.160980810234499</v>
      </c>
      <c r="M224" s="34">
        <v>14.2057569296375</v>
      </c>
    </row>
    <row r="225" spans="1:13" x14ac:dyDescent="0.25">
      <c r="A225" t="s">
        <v>382</v>
      </c>
      <c r="B225" s="34">
        <v>161</v>
      </c>
      <c r="C225" s="34" t="s">
        <v>496</v>
      </c>
      <c r="D225" s="34">
        <v>26</v>
      </c>
      <c r="E225" s="34">
        <v>135</v>
      </c>
      <c r="F225" s="34" t="s">
        <v>496</v>
      </c>
      <c r="G225" s="34" t="s">
        <v>496</v>
      </c>
      <c r="H225" s="34" t="s">
        <v>496</v>
      </c>
      <c r="I225" s="34" t="s">
        <v>496</v>
      </c>
      <c r="J225" s="34">
        <v>16.1490683229813</v>
      </c>
      <c r="K225" s="34">
        <v>83.850931677018593</v>
      </c>
      <c r="L225" s="34" t="s">
        <v>496</v>
      </c>
      <c r="M225" s="34" t="s">
        <v>496</v>
      </c>
    </row>
    <row r="226" spans="1:13" x14ac:dyDescent="0.25">
      <c r="A226" t="s">
        <v>383</v>
      </c>
      <c r="B226" s="34">
        <v>50559</v>
      </c>
      <c r="C226" s="34">
        <v>12390</v>
      </c>
      <c r="D226" s="34">
        <v>10713</v>
      </c>
      <c r="E226" s="34">
        <v>9090</v>
      </c>
      <c r="F226" s="34">
        <v>9779</v>
      </c>
      <c r="G226" s="34">
        <v>8467</v>
      </c>
      <c r="H226" s="34">
        <v>120</v>
      </c>
      <c r="I226" s="34">
        <v>24.564325224528599</v>
      </c>
      <c r="J226" s="34">
        <v>21.239517040385401</v>
      </c>
      <c r="K226" s="34">
        <v>18.0217688693273</v>
      </c>
      <c r="L226" s="34">
        <v>19.387775332579899</v>
      </c>
      <c r="M226" s="34">
        <v>16.786613533178599</v>
      </c>
    </row>
    <row r="227" spans="1:13" x14ac:dyDescent="0.25">
      <c r="A227" t="s">
        <v>384</v>
      </c>
      <c r="B227" s="34">
        <v>3112</v>
      </c>
      <c r="C227" s="34">
        <v>1163</v>
      </c>
      <c r="D227" s="34">
        <v>749</v>
      </c>
      <c r="E227" s="34">
        <v>520</v>
      </c>
      <c r="F227" s="34">
        <v>370</v>
      </c>
      <c r="G227" s="34">
        <v>309</v>
      </c>
      <c r="H227" s="34">
        <v>1</v>
      </c>
      <c r="I227" s="34">
        <v>37.3834779813564</v>
      </c>
      <c r="J227" s="34">
        <v>24.075859852137501</v>
      </c>
      <c r="K227" s="34">
        <v>16.714882674381201</v>
      </c>
      <c r="L227" s="34">
        <v>11.8932819029251</v>
      </c>
      <c r="M227" s="34">
        <v>9.9324975891996097</v>
      </c>
    </row>
    <row r="228" spans="1:13" x14ac:dyDescent="0.25">
      <c r="A228" t="s">
        <v>385</v>
      </c>
      <c r="B228" s="34">
        <v>890</v>
      </c>
      <c r="C228" s="34">
        <v>74</v>
      </c>
      <c r="D228" s="34">
        <v>181</v>
      </c>
      <c r="E228" s="34">
        <v>325</v>
      </c>
      <c r="F228" s="34">
        <v>201</v>
      </c>
      <c r="G228" s="34">
        <v>61</v>
      </c>
      <c r="H228" s="34">
        <v>48</v>
      </c>
      <c r="I228" s="34">
        <v>8.7885985748218491</v>
      </c>
      <c r="J228" s="34">
        <v>21.496437054631802</v>
      </c>
      <c r="K228" s="34">
        <v>38.598574821852701</v>
      </c>
      <c r="L228" s="34">
        <v>23.871733966745801</v>
      </c>
      <c r="M228" s="34">
        <v>7.2446555819477396</v>
      </c>
    </row>
    <row r="229" spans="1:13" x14ac:dyDescent="0.25">
      <c r="A229" t="s">
        <v>386</v>
      </c>
      <c r="B229" s="34">
        <v>1118</v>
      </c>
      <c r="C229" s="34">
        <v>142</v>
      </c>
      <c r="D229" s="34">
        <v>310</v>
      </c>
      <c r="E229" s="34">
        <v>384</v>
      </c>
      <c r="F229" s="34">
        <v>164</v>
      </c>
      <c r="G229" s="34">
        <v>109</v>
      </c>
      <c r="H229" s="34">
        <v>9</v>
      </c>
      <c r="I229" s="34">
        <v>12.8043282236248</v>
      </c>
      <c r="J229" s="34">
        <v>27.953110910730299</v>
      </c>
      <c r="K229" s="34">
        <v>34.625788999098198</v>
      </c>
      <c r="L229" s="34">
        <v>14.788097385031501</v>
      </c>
      <c r="M229" s="34">
        <v>9.8286744815148701</v>
      </c>
    </row>
    <row r="230" spans="1:13" x14ac:dyDescent="0.25">
      <c r="A230" t="s">
        <v>387</v>
      </c>
      <c r="B230" s="34">
        <v>2921</v>
      </c>
      <c r="C230" s="34">
        <v>834</v>
      </c>
      <c r="D230" s="34">
        <v>740</v>
      </c>
      <c r="E230" s="34">
        <v>541</v>
      </c>
      <c r="F230" s="34">
        <v>413</v>
      </c>
      <c r="G230" s="34">
        <v>392</v>
      </c>
      <c r="H230" s="34">
        <v>1</v>
      </c>
      <c r="I230" s="34">
        <v>28.561643835616401</v>
      </c>
      <c r="J230" s="34">
        <v>25.342465753424602</v>
      </c>
      <c r="K230" s="34">
        <v>18.527397260273901</v>
      </c>
      <c r="L230" s="34">
        <v>14.143835616438301</v>
      </c>
      <c r="M230" s="34">
        <v>13.424657534246499</v>
      </c>
    </row>
    <row r="231" spans="1:13" x14ac:dyDescent="0.25">
      <c r="A231" t="s">
        <v>388</v>
      </c>
      <c r="B231" s="34">
        <v>2816</v>
      </c>
      <c r="C231" s="34">
        <v>550</v>
      </c>
      <c r="D231" s="34">
        <v>646</v>
      </c>
      <c r="E231" s="34">
        <v>607</v>
      </c>
      <c r="F231" s="34">
        <v>512</v>
      </c>
      <c r="G231" s="34">
        <v>501</v>
      </c>
      <c r="H231" s="34" t="s">
        <v>496</v>
      </c>
      <c r="I231" s="34">
        <v>19.53125</v>
      </c>
      <c r="J231" s="34">
        <v>22.940340909090899</v>
      </c>
      <c r="K231" s="34">
        <v>21.555397727272702</v>
      </c>
      <c r="L231" s="34">
        <v>18.181818181818102</v>
      </c>
      <c r="M231" s="34">
        <v>17.791193181818102</v>
      </c>
    </row>
    <row r="232" spans="1:13" x14ac:dyDescent="0.25">
      <c r="A232" t="s">
        <v>389</v>
      </c>
      <c r="B232" s="34">
        <v>5428</v>
      </c>
      <c r="C232" s="34">
        <v>405</v>
      </c>
      <c r="D232" s="34">
        <v>991</v>
      </c>
      <c r="E232" s="34">
        <v>1076</v>
      </c>
      <c r="F232" s="34">
        <v>1532</v>
      </c>
      <c r="G232" s="34">
        <v>1417</v>
      </c>
      <c r="H232" s="34">
        <v>7</v>
      </c>
      <c r="I232" s="34">
        <v>7.4709463198671804</v>
      </c>
      <c r="J232" s="34">
        <v>18.280760007378699</v>
      </c>
      <c r="K232" s="34">
        <v>19.8487363954989</v>
      </c>
      <c r="L232" s="34">
        <v>28.2604685482383</v>
      </c>
      <c r="M232" s="34">
        <v>26.139088729016699</v>
      </c>
    </row>
    <row r="233" spans="1:13" x14ac:dyDescent="0.25">
      <c r="A233" t="s">
        <v>390</v>
      </c>
      <c r="B233" s="34">
        <v>13720</v>
      </c>
      <c r="C233" s="34">
        <v>5014</v>
      </c>
      <c r="D233" s="34">
        <v>2573</v>
      </c>
      <c r="E233" s="34">
        <v>1860</v>
      </c>
      <c r="F233" s="34">
        <v>2068</v>
      </c>
      <c r="G233" s="34">
        <v>2196</v>
      </c>
      <c r="H233" s="34">
        <v>9</v>
      </c>
      <c r="I233" s="34">
        <v>36.569178032236799</v>
      </c>
      <c r="J233" s="34">
        <v>18.765954343228</v>
      </c>
      <c r="K233" s="34">
        <v>13.565750127634701</v>
      </c>
      <c r="L233" s="34">
        <v>15.0827802494347</v>
      </c>
      <c r="M233" s="34">
        <v>16.016337247465501</v>
      </c>
    </row>
    <row r="234" spans="1:13" x14ac:dyDescent="0.25">
      <c r="A234" t="s">
        <v>391</v>
      </c>
      <c r="B234" s="34">
        <v>1994</v>
      </c>
      <c r="C234" s="34">
        <v>257</v>
      </c>
      <c r="D234" s="34">
        <v>370</v>
      </c>
      <c r="E234" s="34">
        <v>647</v>
      </c>
      <c r="F234" s="34">
        <v>596</v>
      </c>
      <c r="G234" s="34">
        <v>121</v>
      </c>
      <c r="H234" s="34">
        <v>3</v>
      </c>
      <c r="I234" s="34">
        <v>12.9080863887493</v>
      </c>
      <c r="J234" s="34">
        <v>18.583626318432898</v>
      </c>
      <c r="K234" s="34">
        <v>32.496233048719198</v>
      </c>
      <c r="L234" s="34">
        <v>29.934706177800098</v>
      </c>
      <c r="M234" s="34">
        <v>6.0773480662983399</v>
      </c>
    </row>
    <row r="235" spans="1:13" x14ac:dyDescent="0.25">
      <c r="A235" t="s">
        <v>392</v>
      </c>
      <c r="B235" s="34">
        <v>4203</v>
      </c>
      <c r="C235" s="34">
        <v>1369</v>
      </c>
      <c r="D235" s="34">
        <v>1054</v>
      </c>
      <c r="E235" s="34">
        <v>684</v>
      </c>
      <c r="F235" s="34">
        <v>717</v>
      </c>
      <c r="G235" s="34">
        <v>377</v>
      </c>
      <c r="H235" s="34">
        <v>2</v>
      </c>
      <c r="I235" s="34">
        <v>32.587479171625802</v>
      </c>
      <c r="J235" s="34">
        <v>25.0892644608426</v>
      </c>
      <c r="K235" s="34">
        <v>16.2818376577005</v>
      </c>
      <c r="L235" s="34">
        <v>17.067364913115899</v>
      </c>
      <c r="M235" s="34">
        <v>8.9740537967150598</v>
      </c>
    </row>
    <row r="236" spans="1:13" x14ac:dyDescent="0.25">
      <c r="A236" t="s">
        <v>393</v>
      </c>
      <c r="B236" s="34">
        <v>8275</v>
      </c>
      <c r="C236" s="34">
        <v>1224</v>
      </c>
      <c r="D236" s="34">
        <v>1955</v>
      </c>
      <c r="E236" s="34">
        <v>1326</v>
      </c>
      <c r="F236" s="34">
        <v>1733</v>
      </c>
      <c r="G236" s="34">
        <v>2013</v>
      </c>
      <c r="H236" s="34">
        <v>24</v>
      </c>
      <c r="I236" s="34">
        <v>14.834565507211201</v>
      </c>
      <c r="J236" s="34">
        <v>23.694097685129002</v>
      </c>
      <c r="K236" s="34">
        <v>16.070779299478801</v>
      </c>
      <c r="L236" s="34">
        <v>21.003514725487801</v>
      </c>
      <c r="M236" s="34">
        <v>24.397042782692999</v>
      </c>
    </row>
    <row r="237" spans="1:13" x14ac:dyDescent="0.25">
      <c r="A237" t="s">
        <v>394</v>
      </c>
      <c r="B237" s="34">
        <v>138</v>
      </c>
      <c r="C237" s="34" t="s">
        <v>496</v>
      </c>
      <c r="D237" s="34">
        <v>18</v>
      </c>
      <c r="E237" s="34">
        <v>22</v>
      </c>
      <c r="F237" s="34">
        <v>97</v>
      </c>
      <c r="G237" s="34">
        <v>1</v>
      </c>
      <c r="H237" s="34" t="s">
        <v>496</v>
      </c>
      <c r="I237" s="34" t="s">
        <v>496</v>
      </c>
      <c r="J237" s="34">
        <v>13.043478260869501</v>
      </c>
      <c r="K237" s="34">
        <v>15.9420289855072</v>
      </c>
      <c r="L237" s="34">
        <v>70.289855072463695</v>
      </c>
      <c r="M237" s="34">
        <v>0.72463768115941996</v>
      </c>
    </row>
    <row r="238" spans="1:13" x14ac:dyDescent="0.25">
      <c r="A238" t="s">
        <v>395</v>
      </c>
      <c r="B238" s="34">
        <v>114</v>
      </c>
      <c r="C238" s="34" t="s">
        <v>496</v>
      </c>
      <c r="D238" s="34">
        <v>6</v>
      </c>
      <c r="E238" s="34">
        <v>43</v>
      </c>
      <c r="F238" s="34">
        <v>63</v>
      </c>
      <c r="G238" s="34">
        <v>1</v>
      </c>
      <c r="H238" s="34">
        <v>1</v>
      </c>
      <c r="I238" s="34" t="s">
        <v>496</v>
      </c>
      <c r="J238" s="34">
        <v>5.3097345132743303</v>
      </c>
      <c r="K238" s="34">
        <v>38.053097345132699</v>
      </c>
      <c r="L238" s="34">
        <v>55.752212389380503</v>
      </c>
      <c r="M238" s="34">
        <v>0.88495575221238898</v>
      </c>
    </row>
    <row r="239" spans="1:13" x14ac:dyDescent="0.25">
      <c r="A239" t="s">
        <v>396</v>
      </c>
      <c r="B239" s="34">
        <v>3623</v>
      </c>
      <c r="C239" s="34">
        <v>847</v>
      </c>
      <c r="D239" s="34">
        <v>767</v>
      </c>
      <c r="E239" s="34">
        <v>641</v>
      </c>
      <c r="F239" s="34">
        <v>825</v>
      </c>
      <c r="G239" s="34">
        <v>538</v>
      </c>
      <c r="H239" s="34">
        <v>5</v>
      </c>
      <c r="I239" s="34">
        <v>23.410724156992799</v>
      </c>
      <c r="J239" s="34">
        <v>21.199557766721899</v>
      </c>
      <c r="K239" s="34">
        <v>17.716970702045298</v>
      </c>
      <c r="L239" s="34">
        <v>22.802653399668301</v>
      </c>
      <c r="M239" s="34">
        <v>14.8700939745715</v>
      </c>
    </row>
    <row r="240" spans="1:13" x14ac:dyDescent="0.25">
      <c r="A240" t="s">
        <v>397</v>
      </c>
      <c r="B240" s="34">
        <v>162</v>
      </c>
      <c r="C240" s="34" t="s">
        <v>496</v>
      </c>
      <c r="D240" s="34">
        <v>17</v>
      </c>
      <c r="E240" s="34">
        <v>145</v>
      </c>
      <c r="F240" s="34" t="s">
        <v>496</v>
      </c>
      <c r="G240" s="34" t="s">
        <v>496</v>
      </c>
      <c r="H240" s="34" t="s">
        <v>496</v>
      </c>
      <c r="I240" s="34" t="s">
        <v>496</v>
      </c>
      <c r="J240" s="34">
        <v>10.493827160493799</v>
      </c>
      <c r="K240" s="34">
        <v>89.506172839506107</v>
      </c>
      <c r="L240" s="34" t="s">
        <v>496</v>
      </c>
      <c r="M240" s="34" t="s">
        <v>496</v>
      </c>
    </row>
    <row r="241" spans="1:13" x14ac:dyDescent="0.25">
      <c r="A241" t="s">
        <v>398</v>
      </c>
      <c r="B241" s="34">
        <v>48648</v>
      </c>
      <c r="C241" s="34">
        <v>11890</v>
      </c>
      <c r="D241" s="34">
        <v>10410</v>
      </c>
      <c r="E241" s="34">
        <v>8857</v>
      </c>
      <c r="F241" s="34">
        <v>9325</v>
      </c>
      <c r="G241" s="34">
        <v>8056</v>
      </c>
      <c r="H241" s="34">
        <v>110</v>
      </c>
      <c r="I241" s="34">
        <v>24.4962709629568</v>
      </c>
      <c r="J241" s="34">
        <v>21.447113601714101</v>
      </c>
      <c r="K241" s="34">
        <v>18.247558613869501</v>
      </c>
      <c r="L241" s="34">
        <v>19.211751617289501</v>
      </c>
      <c r="M241" s="34">
        <v>16.597305204169899</v>
      </c>
    </row>
    <row r="242" spans="1:13" x14ac:dyDescent="0.25">
      <c r="A242" t="s">
        <v>399</v>
      </c>
      <c r="B242" s="34">
        <v>2797</v>
      </c>
      <c r="C242" s="34">
        <v>1027</v>
      </c>
      <c r="D242" s="34">
        <v>627</v>
      </c>
      <c r="E242" s="34">
        <v>514</v>
      </c>
      <c r="F242" s="34">
        <v>347</v>
      </c>
      <c r="G242" s="34">
        <v>282</v>
      </c>
      <c r="H242" s="34" t="s">
        <v>496</v>
      </c>
      <c r="I242" s="34">
        <v>36.717912048623504</v>
      </c>
      <c r="J242" s="34">
        <v>22.416875223453701</v>
      </c>
      <c r="K242" s="34">
        <v>18.376832320343201</v>
      </c>
      <c r="L242" s="34">
        <v>12.406149445834799</v>
      </c>
      <c r="M242" s="34">
        <v>10.082230961744701</v>
      </c>
    </row>
    <row r="243" spans="1:13" x14ac:dyDescent="0.25">
      <c r="A243" t="s">
        <v>400</v>
      </c>
      <c r="B243" s="34">
        <v>819</v>
      </c>
      <c r="C243" s="34">
        <v>78</v>
      </c>
      <c r="D243" s="34">
        <v>151</v>
      </c>
      <c r="E243" s="34">
        <v>301</v>
      </c>
      <c r="F243" s="34">
        <v>196</v>
      </c>
      <c r="G243" s="34">
        <v>47</v>
      </c>
      <c r="H243" s="34">
        <v>46</v>
      </c>
      <c r="I243" s="34">
        <v>10.0905562742561</v>
      </c>
      <c r="J243" s="34">
        <v>19.534282018111199</v>
      </c>
      <c r="K243" s="34">
        <v>38.939197930142299</v>
      </c>
      <c r="L243" s="34">
        <v>25.355756791720498</v>
      </c>
      <c r="M243" s="34">
        <v>6.0802069857697196</v>
      </c>
    </row>
    <row r="244" spans="1:13" x14ac:dyDescent="0.25">
      <c r="A244" t="s">
        <v>401</v>
      </c>
      <c r="B244" s="34">
        <v>1099</v>
      </c>
      <c r="C244" s="34">
        <v>134</v>
      </c>
      <c r="D244" s="34">
        <v>326</v>
      </c>
      <c r="E244" s="34">
        <v>367</v>
      </c>
      <c r="F244" s="34">
        <v>167</v>
      </c>
      <c r="G244" s="34">
        <v>100</v>
      </c>
      <c r="H244" s="34">
        <v>5</v>
      </c>
      <c r="I244" s="34">
        <v>12.248628884826299</v>
      </c>
      <c r="J244" s="34">
        <v>29.798903107861001</v>
      </c>
      <c r="K244" s="34">
        <v>33.546617915904903</v>
      </c>
      <c r="L244" s="34">
        <v>15.265082266910399</v>
      </c>
      <c r="M244" s="34">
        <v>9.1407678244972494</v>
      </c>
    </row>
    <row r="245" spans="1:13" x14ac:dyDescent="0.25">
      <c r="A245" t="s">
        <v>402</v>
      </c>
      <c r="B245" s="34">
        <v>2742</v>
      </c>
      <c r="C245" s="34">
        <v>815</v>
      </c>
      <c r="D245" s="34">
        <v>627</v>
      </c>
      <c r="E245" s="34">
        <v>498</v>
      </c>
      <c r="F245" s="34">
        <v>420</v>
      </c>
      <c r="G245" s="34">
        <v>381</v>
      </c>
      <c r="H245" s="34">
        <v>1</v>
      </c>
      <c r="I245" s="34">
        <v>29.733673841663599</v>
      </c>
      <c r="J245" s="34">
        <v>22.874863188617201</v>
      </c>
      <c r="K245" s="34">
        <v>18.168551623494999</v>
      </c>
      <c r="L245" s="34">
        <v>15.3228748631886</v>
      </c>
      <c r="M245" s="34">
        <v>13.900036483035301</v>
      </c>
    </row>
    <row r="246" spans="1:13" x14ac:dyDescent="0.25">
      <c r="A246" t="s">
        <v>403</v>
      </c>
      <c r="B246" s="34">
        <v>2862</v>
      </c>
      <c r="C246" s="34">
        <v>585</v>
      </c>
      <c r="D246" s="34">
        <v>649</v>
      </c>
      <c r="E246" s="34">
        <v>623</v>
      </c>
      <c r="F246" s="34">
        <v>501</v>
      </c>
      <c r="G246" s="34">
        <v>499</v>
      </c>
      <c r="H246" s="34">
        <v>5</v>
      </c>
      <c r="I246" s="34">
        <v>20.476023801189999</v>
      </c>
      <c r="J246" s="34">
        <v>22.716135806790302</v>
      </c>
      <c r="K246" s="34">
        <v>21.806090304515202</v>
      </c>
      <c r="L246" s="34">
        <v>17.535876793839599</v>
      </c>
      <c r="M246" s="34">
        <v>17.4658732936646</v>
      </c>
    </row>
    <row r="247" spans="1:13" x14ac:dyDescent="0.25">
      <c r="A247" t="s">
        <v>404</v>
      </c>
      <c r="B247" s="34">
        <v>4981</v>
      </c>
      <c r="C247" s="34">
        <v>391</v>
      </c>
      <c r="D247" s="34">
        <v>906</v>
      </c>
      <c r="E247" s="34">
        <v>954</v>
      </c>
      <c r="F247" s="34">
        <v>1465</v>
      </c>
      <c r="G247" s="34">
        <v>1264</v>
      </c>
      <c r="H247" s="34">
        <v>1</v>
      </c>
      <c r="I247" s="34">
        <v>7.8514056224899598</v>
      </c>
      <c r="J247" s="34">
        <v>18.192771084337299</v>
      </c>
      <c r="K247" s="34">
        <v>19.156626506024001</v>
      </c>
      <c r="L247" s="34">
        <v>29.4176706827309</v>
      </c>
      <c r="M247" s="34">
        <v>25.381526104417599</v>
      </c>
    </row>
    <row r="248" spans="1:13" x14ac:dyDescent="0.25">
      <c r="A248" t="s">
        <v>405</v>
      </c>
      <c r="B248" s="34">
        <v>12883</v>
      </c>
      <c r="C248" s="34">
        <v>4680</v>
      </c>
      <c r="D248" s="34">
        <v>2243</v>
      </c>
      <c r="E248" s="34">
        <v>1727</v>
      </c>
      <c r="F248" s="34">
        <v>2059</v>
      </c>
      <c r="G248" s="34">
        <v>2169</v>
      </c>
      <c r="H248" s="34">
        <v>5</v>
      </c>
      <c r="I248" s="34">
        <v>36.341046746389097</v>
      </c>
      <c r="J248" s="34">
        <v>17.417300823109102</v>
      </c>
      <c r="K248" s="34">
        <v>13.4104674638919</v>
      </c>
      <c r="L248" s="34">
        <v>15.988507532225499</v>
      </c>
      <c r="M248" s="34">
        <v>16.8426774343842</v>
      </c>
    </row>
    <row r="249" spans="1:13" x14ac:dyDescent="0.25">
      <c r="A249" t="s">
        <v>406</v>
      </c>
      <c r="B249" s="34">
        <v>1864</v>
      </c>
      <c r="C249" s="34">
        <v>237</v>
      </c>
      <c r="D249" s="34">
        <v>356</v>
      </c>
      <c r="E249" s="34">
        <v>568</v>
      </c>
      <c r="F249" s="34">
        <v>599</v>
      </c>
      <c r="G249" s="34">
        <v>102</v>
      </c>
      <c r="H249" s="34">
        <v>2</v>
      </c>
      <c r="I249" s="34">
        <v>12.7282491944146</v>
      </c>
      <c r="J249" s="34">
        <v>19.119226638023601</v>
      </c>
      <c r="K249" s="34">
        <v>30.504833512352299</v>
      </c>
      <c r="L249" s="34">
        <v>32.169709989258799</v>
      </c>
      <c r="M249" s="34">
        <v>5.4779806659505903</v>
      </c>
    </row>
    <row r="250" spans="1:13" x14ac:dyDescent="0.25">
      <c r="A250" t="s">
        <v>407</v>
      </c>
      <c r="B250" s="34">
        <v>4118</v>
      </c>
      <c r="C250" s="34">
        <v>1274</v>
      </c>
      <c r="D250" s="34">
        <v>1084</v>
      </c>
      <c r="E250" s="34">
        <v>675</v>
      </c>
      <c r="F250" s="34">
        <v>689</v>
      </c>
      <c r="G250" s="34">
        <v>394</v>
      </c>
      <c r="H250" s="34">
        <v>2</v>
      </c>
      <c r="I250" s="34">
        <v>30.952380952380899</v>
      </c>
      <c r="J250" s="34">
        <v>26.3362487852283</v>
      </c>
      <c r="K250" s="34">
        <v>16.3994169096209</v>
      </c>
      <c r="L250" s="34">
        <v>16.739552964042701</v>
      </c>
      <c r="M250" s="34">
        <v>9.5724003887269191</v>
      </c>
    </row>
    <row r="251" spans="1:13" x14ac:dyDescent="0.25">
      <c r="A251" t="s">
        <v>408</v>
      </c>
      <c r="B251" s="34">
        <v>8145</v>
      </c>
      <c r="C251" s="34">
        <v>1151</v>
      </c>
      <c r="D251" s="34">
        <v>1825</v>
      </c>
      <c r="E251" s="34">
        <v>1297</v>
      </c>
      <c r="F251" s="34">
        <v>1815</v>
      </c>
      <c r="G251" s="34">
        <v>2034</v>
      </c>
      <c r="H251" s="34">
        <v>23</v>
      </c>
      <c r="I251" s="34">
        <v>14.171386358039801</v>
      </c>
      <c r="J251" s="34">
        <v>22.469835016005899</v>
      </c>
      <c r="K251" s="34">
        <v>15.968973159320299</v>
      </c>
      <c r="L251" s="34">
        <v>22.3467126323565</v>
      </c>
      <c r="M251" s="34">
        <v>25.0430928342772</v>
      </c>
    </row>
    <row r="252" spans="1:13" x14ac:dyDescent="0.25">
      <c r="A252" t="s">
        <v>409</v>
      </c>
      <c r="B252" s="34">
        <v>142</v>
      </c>
      <c r="C252" s="34" t="s">
        <v>496</v>
      </c>
      <c r="D252" s="34">
        <v>23</v>
      </c>
      <c r="E252" s="34">
        <v>16</v>
      </c>
      <c r="F252" s="34">
        <v>103</v>
      </c>
      <c r="G252" s="34" t="s">
        <v>496</v>
      </c>
      <c r="H252" s="34" t="s">
        <v>496</v>
      </c>
      <c r="I252" s="34" t="s">
        <v>496</v>
      </c>
      <c r="J252" s="34">
        <v>16.197183098591498</v>
      </c>
      <c r="K252" s="34">
        <v>11.2676056338028</v>
      </c>
      <c r="L252" s="34">
        <v>72.535211267605604</v>
      </c>
      <c r="M252" s="34" t="s">
        <v>496</v>
      </c>
    </row>
    <row r="253" spans="1:13" x14ac:dyDescent="0.25">
      <c r="A253" t="s">
        <v>410</v>
      </c>
      <c r="B253" s="34">
        <v>105</v>
      </c>
      <c r="C253" s="34" t="s">
        <v>496</v>
      </c>
      <c r="D253" s="34">
        <v>7</v>
      </c>
      <c r="E253" s="34">
        <v>39</v>
      </c>
      <c r="F253" s="34">
        <v>59</v>
      </c>
      <c r="G253" s="34" t="s">
        <v>496</v>
      </c>
      <c r="H253" s="34" t="s">
        <v>496</v>
      </c>
      <c r="I253" s="34" t="s">
        <v>496</v>
      </c>
      <c r="J253" s="34">
        <v>6.6666666666666599</v>
      </c>
      <c r="K253" s="34">
        <v>37.142857142857103</v>
      </c>
      <c r="L253" s="34">
        <v>56.190476190476097</v>
      </c>
      <c r="M253" s="34" t="s">
        <v>496</v>
      </c>
    </row>
    <row r="254" spans="1:13" x14ac:dyDescent="0.25">
      <c r="A254" t="s">
        <v>411</v>
      </c>
      <c r="B254" s="34">
        <v>3371</v>
      </c>
      <c r="C254" s="34">
        <v>785</v>
      </c>
      <c r="D254" s="34">
        <v>650</v>
      </c>
      <c r="E254" s="34">
        <v>602</v>
      </c>
      <c r="F254" s="34">
        <v>846</v>
      </c>
      <c r="G254" s="34">
        <v>484</v>
      </c>
      <c r="H254" s="34">
        <v>4</v>
      </c>
      <c r="I254" s="34">
        <v>23.314523314523299</v>
      </c>
      <c r="J254" s="34">
        <v>19.3050193050193</v>
      </c>
      <c r="K254" s="34">
        <v>17.879417879417801</v>
      </c>
      <c r="L254" s="34">
        <v>25.126225126225101</v>
      </c>
      <c r="M254" s="34">
        <v>14.374814374814299</v>
      </c>
    </row>
    <row r="255" spans="1:13" x14ac:dyDescent="0.25">
      <c r="A255" t="s">
        <v>412</v>
      </c>
      <c r="B255" s="34">
        <v>123</v>
      </c>
      <c r="C255" s="34" t="s">
        <v>496</v>
      </c>
      <c r="D255" s="34">
        <v>23</v>
      </c>
      <c r="E255" s="34">
        <v>100</v>
      </c>
      <c r="F255" s="34" t="s">
        <v>496</v>
      </c>
      <c r="G255" s="34" t="s">
        <v>496</v>
      </c>
      <c r="H255" s="34" t="s">
        <v>496</v>
      </c>
      <c r="I255" s="34" t="s">
        <v>496</v>
      </c>
      <c r="J255" s="34">
        <v>18.699186991869901</v>
      </c>
      <c r="K255" s="34">
        <v>81.300813008130007</v>
      </c>
      <c r="L255" s="34" t="s">
        <v>496</v>
      </c>
      <c r="M255" s="34" t="s">
        <v>496</v>
      </c>
    </row>
    <row r="256" spans="1:13" x14ac:dyDescent="0.25">
      <c r="A256" t="s">
        <v>413</v>
      </c>
      <c r="B256" s="34">
        <v>46188</v>
      </c>
      <c r="C256" s="34">
        <v>11185</v>
      </c>
      <c r="D256" s="34">
        <v>9522</v>
      </c>
      <c r="E256" s="34">
        <v>8309</v>
      </c>
      <c r="F256" s="34">
        <v>9295</v>
      </c>
      <c r="G256" s="34">
        <v>7783</v>
      </c>
      <c r="H256" s="34">
        <v>94</v>
      </c>
      <c r="I256" s="34">
        <v>24.2656311016618</v>
      </c>
      <c r="J256" s="34">
        <v>20.657786262854099</v>
      </c>
      <c r="K256" s="34">
        <v>18.026207315485699</v>
      </c>
      <c r="L256" s="34">
        <v>20.165314357617</v>
      </c>
      <c r="M256" s="34">
        <v>16.8850609623812</v>
      </c>
    </row>
    <row r="257" spans="1:13" x14ac:dyDescent="0.25">
      <c r="A257" t="s">
        <v>414</v>
      </c>
      <c r="B257" s="34">
        <v>2885</v>
      </c>
      <c r="C257" s="34">
        <v>1022</v>
      </c>
      <c r="D257" s="34">
        <v>667</v>
      </c>
      <c r="E257" s="34">
        <v>495</v>
      </c>
      <c r="F257" s="34">
        <v>392</v>
      </c>
      <c r="G257" s="34">
        <v>308</v>
      </c>
      <c r="H257" s="34">
        <v>1</v>
      </c>
      <c r="I257" s="34">
        <v>35.4368932038834</v>
      </c>
      <c r="J257" s="34">
        <v>23.127600554785001</v>
      </c>
      <c r="K257" s="34">
        <v>17.163661581137301</v>
      </c>
      <c r="L257" s="34">
        <v>13.5922330097087</v>
      </c>
      <c r="M257" s="34">
        <v>10.6796116504854</v>
      </c>
    </row>
    <row r="258" spans="1:13" x14ac:dyDescent="0.25">
      <c r="A258" t="s">
        <v>415</v>
      </c>
      <c r="B258" s="34">
        <v>853</v>
      </c>
      <c r="C258" s="34">
        <v>77</v>
      </c>
      <c r="D258" s="34">
        <v>185</v>
      </c>
      <c r="E258" s="34">
        <v>304</v>
      </c>
      <c r="F258" s="34">
        <v>205</v>
      </c>
      <c r="G258" s="34">
        <v>49</v>
      </c>
      <c r="H258" s="34">
        <v>33</v>
      </c>
      <c r="I258" s="34">
        <v>9.3902439024390194</v>
      </c>
      <c r="J258" s="34">
        <v>22.560975609756099</v>
      </c>
      <c r="K258" s="34">
        <v>37.0731707317073</v>
      </c>
      <c r="L258" s="34">
        <v>25</v>
      </c>
      <c r="M258" s="34">
        <v>5.9756097560975601</v>
      </c>
    </row>
    <row r="259" spans="1:13" x14ac:dyDescent="0.25">
      <c r="A259" t="s">
        <v>416</v>
      </c>
      <c r="B259" s="34">
        <v>1081</v>
      </c>
      <c r="C259" s="34">
        <v>135</v>
      </c>
      <c r="D259" s="34">
        <v>277</v>
      </c>
      <c r="E259" s="34">
        <v>398</v>
      </c>
      <c r="F259" s="34">
        <v>155</v>
      </c>
      <c r="G259" s="34">
        <v>114</v>
      </c>
      <c r="H259" s="34">
        <v>2</v>
      </c>
      <c r="I259" s="34">
        <v>12.511584800741399</v>
      </c>
      <c r="J259" s="34">
        <v>25.671918443002699</v>
      </c>
      <c r="K259" s="34">
        <v>36.886005560704298</v>
      </c>
      <c r="L259" s="34">
        <v>14.365152919369701</v>
      </c>
      <c r="M259" s="34">
        <v>10.565338276181601</v>
      </c>
    </row>
    <row r="260" spans="1:13" x14ac:dyDescent="0.25">
      <c r="A260" t="s">
        <v>417</v>
      </c>
      <c r="B260" s="34">
        <v>2697</v>
      </c>
      <c r="C260" s="34">
        <v>705</v>
      </c>
      <c r="D260" s="34">
        <v>640</v>
      </c>
      <c r="E260" s="34">
        <v>516</v>
      </c>
      <c r="F260" s="34">
        <v>433</v>
      </c>
      <c r="G260" s="34">
        <v>402</v>
      </c>
      <c r="H260" s="34">
        <v>1</v>
      </c>
      <c r="I260" s="34">
        <v>26.149851632047401</v>
      </c>
      <c r="J260" s="34">
        <v>23.738872403560801</v>
      </c>
      <c r="K260" s="34">
        <v>19.139465875370899</v>
      </c>
      <c r="L260" s="34">
        <v>16.0608308605341</v>
      </c>
      <c r="M260" s="34">
        <v>14.9109792284866</v>
      </c>
    </row>
    <row r="261" spans="1:13" x14ac:dyDescent="0.25">
      <c r="A261" t="s">
        <v>418</v>
      </c>
      <c r="B261" s="34">
        <v>2889</v>
      </c>
      <c r="C261" s="34">
        <v>568</v>
      </c>
      <c r="D261" s="34">
        <v>650</v>
      </c>
      <c r="E261" s="34">
        <v>630</v>
      </c>
      <c r="F261" s="34">
        <v>479</v>
      </c>
      <c r="G261" s="34">
        <v>559</v>
      </c>
      <c r="H261" s="34">
        <v>3</v>
      </c>
      <c r="I261" s="34">
        <v>19.681219681219599</v>
      </c>
      <c r="J261" s="34">
        <v>22.5225225225225</v>
      </c>
      <c r="K261" s="34">
        <v>21.829521829521799</v>
      </c>
      <c r="L261" s="34">
        <v>16.597366597366499</v>
      </c>
      <c r="M261" s="34">
        <v>19.369369369369299</v>
      </c>
    </row>
    <row r="262" spans="1:13" x14ac:dyDescent="0.25">
      <c r="A262" t="s">
        <v>419</v>
      </c>
      <c r="B262" s="34">
        <v>5195</v>
      </c>
      <c r="C262" s="34">
        <v>360</v>
      </c>
      <c r="D262" s="34">
        <v>926</v>
      </c>
      <c r="E262" s="34">
        <v>1024</v>
      </c>
      <c r="F262" s="34">
        <v>1515</v>
      </c>
      <c r="G262" s="34">
        <v>1364</v>
      </c>
      <c r="H262" s="34">
        <v>6</v>
      </c>
      <c r="I262" s="34">
        <v>6.9377529389092301</v>
      </c>
      <c r="J262" s="34">
        <v>17.845442281749801</v>
      </c>
      <c r="K262" s="34">
        <v>19.7340528040084</v>
      </c>
      <c r="L262" s="34">
        <v>29.196376951243</v>
      </c>
      <c r="M262" s="34">
        <v>26.286375024089399</v>
      </c>
    </row>
    <row r="263" spans="1:13" x14ac:dyDescent="0.25">
      <c r="A263" t="s">
        <v>420</v>
      </c>
      <c r="B263" s="34">
        <v>13184</v>
      </c>
      <c r="C263" s="34">
        <v>4742</v>
      </c>
      <c r="D263" s="34">
        <v>2474</v>
      </c>
      <c r="E263" s="34">
        <v>1785</v>
      </c>
      <c r="F263" s="34">
        <v>2035</v>
      </c>
      <c r="G263" s="34">
        <v>2143</v>
      </c>
      <c r="H263" s="34">
        <v>5</v>
      </c>
      <c r="I263" s="34">
        <v>35.981485696942102</v>
      </c>
      <c r="J263" s="34">
        <v>18.7722892480461</v>
      </c>
      <c r="K263" s="34">
        <v>13.5442749829273</v>
      </c>
      <c r="L263" s="34">
        <v>15.4412322634494</v>
      </c>
      <c r="M263" s="34">
        <v>16.260717808634901</v>
      </c>
    </row>
    <row r="264" spans="1:13" x14ac:dyDescent="0.25">
      <c r="A264" t="s">
        <v>421</v>
      </c>
      <c r="B264" s="34">
        <v>1890</v>
      </c>
      <c r="C264" s="34">
        <v>222</v>
      </c>
      <c r="D264" s="34">
        <v>309</v>
      </c>
      <c r="E264" s="34">
        <v>659</v>
      </c>
      <c r="F264" s="34">
        <v>574</v>
      </c>
      <c r="G264" s="34">
        <v>124</v>
      </c>
      <c r="H264" s="34">
        <v>2</v>
      </c>
      <c r="I264" s="34">
        <v>11.7584745762711</v>
      </c>
      <c r="J264" s="34">
        <v>16.366525423728799</v>
      </c>
      <c r="K264" s="34">
        <v>34.904661016949099</v>
      </c>
      <c r="L264" s="34">
        <v>30.4025423728813</v>
      </c>
      <c r="M264" s="34">
        <v>6.5677966101694896</v>
      </c>
    </row>
    <row r="265" spans="1:13" x14ac:dyDescent="0.25">
      <c r="A265" t="s">
        <v>422</v>
      </c>
      <c r="B265" s="34">
        <v>4214</v>
      </c>
      <c r="C265" s="34">
        <v>1298</v>
      </c>
      <c r="D265" s="34">
        <v>1093</v>
      </c>
      <c r="E265" s="34">
        <v>635</v>
      </c>
      <c r="F265" s="34">
        <v>786</v>
      </c>
      <c r="G265" s="34">
        <v>398</v>
      </c>
      <c r="H265" s="34">
        <v>4</v>
      </c>
      <c r="I265" s="34">
        <v>30.831353919239898</v>
      </c>
      <c r="J265" s="34">
        <v>25.961995249406101</v>
      </c>
      <c r="K265" s="34">
        <v>15.0831353919239</v>
      </c>
      <c r="L265" s="34">
        <v>18.669833729216101</v>
      </c>
      <c r="M265" s="34">
        <v>9.45368171021377</v>
      </c>
    </row>
    <row r="266" spans="1:13" x14ac:dyDescent="0.25">
      <c r="A266" t="s">
        <v>423</v>
      </c>
      <c r="B266" s="34">
        <v>8512</v>
      </c>
      <c r="C266" s="34">
        <v>1188</v>
      </c>
      <c r="D266" s="34">
        <v>1882</v>
      </c>
      <c r="E266" s="34">
        <v>1354</v>
      </c>
      <c r="F266" s="34">
        <v>1965</v>
      </c>
      <c r="G266" s="34">
        <v>2095</v>
      </c>
      <c r="H266" s="34">
        <v>28</v>
      </c>
      <c r="I266" s="34">
        <v>14.002828854314</v>
      </c>
      <c r="J266" s="34">
        <v>22.1829325789721</v>
      </c>
      <c r="K266" s="34">
        <v>15.959453088165899</v>
      </c>
      <c r="L266" s="34">
        <v>23.161244695898102</v>
      </c>
      <c r="M266" s="34">
        <v>24.693540782649599</v>
      </c>
    </row>
    <row r="267" spans="1:13" x14ac:dyDescent="0.25">
      <c r="A267" t="s">
        <v>424</v>
      </c>
      <c r="B267" s="34">
        <v>143</v>
      </c>
      <c r="C267" s="34" t="s">
        <v>496</v>
      </c>
      <c r="D267" s="34">
        <v>11</v>
      </c>
      <c r="E267" s="34">
        <v>26</v>
      </c>
      <c r="F267" s="34">
        <v>105</v>
      </c>
      <c r="G267" s="34">
        <v>1</v>
      </c>
      <c r="H267" s="34" t="s">
        <v>496</v>
      </c>
      <c r="I267" s="34" t="s">
        <v>496</v>
      </c>
      <c r="J267" s="34">
        <v>7.6923076923076898</v>
      </c>
      <c r="K267" s="34">
        <v>18.181818181818102</v>
      </c>
      <c r="L267" s="34">
        <v>73.426573426573398</v>
      </c>
      <c r="M267" s="34">
        <v>0.69930069930069905</v>
      </c>
    </row>
    <row r="268" spans="1:13" x14ac:dyDescent="0.25">
      <c r="A268" t="s">
        <v>425</v>
      </c>
      <c r="B268" s="34">
        <v>85</v>
      </c>
      <c r="C268" s="34" t="s">
        <v>496</v>
      </c>
      <c r="D268" s="34">
        <v>7</v>
      </c>
      <c r="E268" s="34">
        <v>32</v>
      </c>
      <c r="F268" s="34">
        <v>46</v>
      </c>
      <c r="G268" s="34" t="s">
        <v>496</v>
      </c>
      <c r="H268" s="34" t="s">
        <v>496</v>
      </c>
      <c r="I268" s="34" t="s">
        <v>496</v>
      </c>
      <c r="J268" s="34">
        <v>8.2352941176470509</v>
      </c>
      <c r="K268" s="34">
        <v>37.647058823529399</v>
      </c>
      <c r="L268" s="34">
        <v>54.117647058823501</v>
      </c>
      <c r="M268" s="34" t="s">
        <v>496</v>
      </c>
    </row>
    <row r="269" spans="1:13" x14ac:dyDescent="0.25">
      <c r="A269" t="s">
        <v>426</v>
      </c>
      <c r="B269" s="34">
        <v>3560</v>
      </c>
      <c r="C269" s="34">
        <v>760</v>
      </c>
      <c r="D269" s="34">
        <v>703</v>
      </c>
      <c r="E269" s="34">
        <v>650</v>
      </c>
      <c r="F269" s="34">
        <v>883</v>
      </c>
      <c r="G269" s="34">
        <v>562</v>
      </c>
      <c r="H269" s="34">
        <v>2</v>
      </c>
      <c r="I269" s="34">
        <v>21.360314783586201</v>
      </c>
      <c r="J269" s="34">
        <v>19.758291174817298</v>
      </c>
      <c r="K269" s="34">
        <v>18.268690275435599</v>
      </c>
      <c r="L269" s="34">
        <v>24.817313097245599</v>
      </c>
      <c r="M269" s="34">
        <v>15.7953906689151</v>
      </c>
    </row>
    <row r="270" spans="1:13" x14ac:dyDescent="0.25">
      <c r="A270" t="s">
        <v>427</v>
      </c>
      <c r="B270" s="34">
        <v>157</v>
      </c>
      <c r="C270" s="34" t="s">
        <v>496</v>
      </c>
      <c r="D270" s="34">
        <v>25</v>
      </c>
      <c r="E270" s="34">
        <v>132</v>
      </c>
      <c r="F270" s="34" t="s">
        <v>496</v>
      </c>
      <c r="G270" s="34" t="s">
        <v>496</v>
      </c>
      <c r="H270" s="34" t="s">
        <v>496</v>
      </c>
      <c r="I270" s="34" t="s">
        <v>496</v>
      </c>
      <c r="J270" s="34">
        <v>15.9235668789808</v>
      </c>
      <c r="K270" s="34">
        <v>84.076433121019093</v>
      </c>
      <c r="L270" s="34" t="s">
        <v>496</v>
      </c>
      <c r="M270" s="34" t="s">
        <v>496</v>
      </c>
    </row>
    <row r="271" spans="1:13" x14ac:dyDescent="0.25">
      <c r="A271" t="s">
        <v>428</v>
      </c>
      <c r="B271" s="34">
        <v>47571</v>
      </c>
      <c r="C271" s="34">
        <v>11117</v>
      </c>
      <c r="D271" s="34">
        <v>9896</v>
      </c>
      <c r="E271" s="34">
        <v>8691</v>
      </c>
      <c r="F271" s="34">
        <v>9624</v>
      </c>
      <c r="G271" s="34">
        <v>8156</v>
      </c>
      <c r="H271" s="34">
        <v>87</v>
      </c>
      <c r="I271" s="34">
        <v>23.4120967062589</v>
      </c>
      <c r="J271" s="34">
        <v>20.840704237216698</v>
      </c>
      <c r="K271" s="34">
        <v>18.3030073287844</v>
      </c>
      <c r="L271" s="34">
        <v>20.2678797068486</v>
      </c>
      <c r="M271" s="34">
        <v>17.176312020891199</v>
      </c>
    </row>
    <row r="272" spans="1:13" x14ac:dyDescent="0.25">
      <c r="A272" t="s">
        <v>429</v>
      </c>
      <c r="B272" s="34">
        <v>2690</v>
      </c>
      <c r="C272" s="34">
        <v>981</v>
      </c>
      <c r="D272" s="34">
        <v>619</v>
      </c>
      <c r="E272" s="34">
        <v>476</v>
      </c>
      <c r="F272" s="34">
        <v>349</v>
      </c>
      <c r="G272" s="34">
        <v>264</v>
      </c>
      <c r="H272" s="34">
        <v>1</v>
      </c>
      <c r="I272" s="34">
        <v>36.481963555224901</v>
      </c>
      <c r="J272" s="34">
        <v>23.019709929341701</v>
      </c>
      <c r="K272" s="34">
        <v>17.7017478616586</v>
      </c>
      <c r="L272" s="34">
        <v>12.978802528821101</v>
      </c>
      <c r="M272" s="34">
        <v>9.8177761249535092</v>
      </c>
    </row>
    <row r="273" spans="1:13" x14ac:dyDescent="0.25">
      <c r="A273" t="s">
        <v>430</v>
      </c>
      <c r="B273" s="34">
        <v>670</v>
      </c>
      <c r="C273" s="34">
        <v>60</v>
      </c>
      <c r="D273" s="34">
        <v>134</v>
      </c>
      <c r="E273" s="34">
        <v>260</v>
      </c>
      <c r="F273" s="34">
        <v>142</v>
      </c>
      <c r="G273" s="34">
        <v>41</v>
      </c>
      <c r="H273" s="34">
        <v>33</v>
      </c>
      <c r="I273" s="34">
        <v>9.4191522762951294</v>
      </c>
      <c r="J273" s="34">
        <v>21.036106750392399</v>
      </c>
      <c r="K273" s="34">
        <v>40.816326530612201</v>
      </c>
      <c r="L273" s="34">
        <v>22.291993720565099</v>
      </c>
      <c r="M273" s="34">
        <v>6.4364207221349998</v>
      </c>
    </row>
    <row r="274" spans="1:13" x14ac:dyDescent="0.25">
      <c r="A274" t="s">
        <v>431</v>
      </c>
      <c r="B274" s="34">
        <v>1074</v>
      </c>
      <c r="C274" s="34">
        <v>119</v>
      </c>
      <c r="D274" s="34">
        <v>315</v>
      </c>
      <c r="E274" s="34">
        <v>374</v>
      </c>
      <c r="F274" s="34">
        <v>158</v>
      </c>
      <c r="G274" s="34">
        <v>100</v>
      </c>
      <c r="H274" s="34">
        <v>8</v>
      </c>
      <c r="I274" s="34">
        <v>11.1632270168855</v>
      </c>
      <c r="J274" s="34">
        <v>29.549718574108802</v>
      </c>
      <c r="K274" s="34">
        <v>35.084427767354597</v>
      </c>
      <c r="L274" s="34">
        <v>14.8217636022514</v>
      </c>
      <c r="M274" s="34">
        <v>9.3808630393996193</v>
      </c>
    </row>
    <row r="275" spans="1:13" x14ac:dyDescent="0.25">
      <c r="A275" t="s">
        <v>432</v>
      </c>
      <c r="B275" s="34">
        <v>2566</v>
      </c>
      <c r="C275" s="34">
        <v>731</v>
      </c>
      <c r="D275" s="34">
        <v>601</v>
      </c>
      <c r="E275" s="34">
        <v>484</v>
      </c>
      <c r="F275" s="34">
        <v>363</v>
      </c>
      <c r="G275" s="34">
        <v>387</v>
      </c>
      <c r="H275" s="34" t="s">
        <v>496</v>
      </c>
      <c r="I275" s="34">
        <v>28.4879189399844</v>
      </c>
      <c r="J275" s="34">
        <v>23.4216679657053</v>
      </c>
      <c r="K275" s="34">
        <v>18.862042088854199</v>
      </c>
      <c r="L275" s="34">
        <v>14.146531566640601</v>
      </c>
      <c r="M275" s="34">
        <v>15.0818394388152</v>
      </c>
    </row>
    <row r="276" spans="1:13" x14ac:dyDescent="0.25">
      <c r="A276" t="s">
        <v>433</v>
      </c>
      <c r="B276" s="34">
        <v>2772</v>
      </c>
      <c r="C276" s="34">
        <v>576</v>
      </c>
      <c r="D276" s="34">
        <v>635</v>
      </c>
      <c r="E276" s="34">
        <v>608</v>
      </c>
      <c r="F276" s="34">
        <v>439</v>
      </c>
      <c r="G276" s="34">
        <v>512</v>
      </c>
      <c r="H276" s="34">
        <v>2</v>
      </c>
      <c r="I276" s="34">
        <v>20.794223826714799</v>
      </c>
      <c r="J276" s="34">
        <v>22.9241877256317</v>
      </c>
      <c r="K276" s="34">
        <v>21.949458483754501</v>
      </c>
      <c r="L276" s="34">
        <v>15.8483754512635</v>
      </c>
      <c r="M276" s="34">
        <v>18.483754512635301</v>
      </c>
    </row>
    <row r="277" spans="1:13" x14ac:dyDescent="0.25">
      <c r="A277" t="s">
        <v>434</v>
      </c>
      <c r="B277" s="34">
        <v>4763</v>
      </c>
      <c r="C277" s="34">
        <v>301</v>
      </c>
      <c r="D277" s="34">
        <v>779</v>
      </c>
      <c r="E277" s="34">
        <v>926</v>
      </c>
      <c r="F277" s="34">
        <v>1472</v>
      </c>
      <c r="G277" s="34">
        <v>1284</v>
      </c>
      <c r="H277" s="34">
        <v>1</v>
      </c>
      <c r="I277" s="34">
        <v>6.3208735825283497</v>
      </c>
      <c r="J277" s="34">
        <v>16.358672826543401</v>
      </c>
      <c r="K277" s="34">
        <v>19.4456110877782</v>
      </c>
      <c r="L277" s="34">
        <v>30.9113817723645</v>
      </c>
      <c r="M277" s="34">
        <v>26.9634607307853</v>
      </c>
    </row>
    <row r="278" spans="1:13" x14ac:dyDescent="0.25">
      <c r="A278" t="s">
        <v>435</v>
      </c>
      <c r="B278" s="34">
        <v>12934</v>
      </c>
      <c r="C278" s="34">
        <v>4822</v>
      </c>
      <c r="D278" s="34">
        <v>2339</v>
      </c>
      <c r="E278" s="34">
        <v>1791</v>
      </c>
      <c r="F278" s="34">
        <v>1978</v>
      </c>
      <c r="G278" s="34">
        <v>2002</v>
      </c>
      <c r="H278" s="34">
        <v>2</v>
      </c>
      <c r="I278" s="34">
        <v>37.2873492112588</v>
      </c>
      <c r="J278" s="34">
        <v>18.086916176925399</v>
      </c>
      <c r="K278" s="34">
        <v>13.849365914011701</v>
      </c>
      <c r="L278" s="34">
        <v>15.2953912774512</v>
      </c>
      <c r="M278" s="34">
        <v>15.4809774203526</v>
      </c>
    </row>
    <row r="279" spans="1:13" x14ac:dyDescent="0.25">
      <c r="A279" t="s">
        <v>436</v>
      </c>
      <c r="B279" s="34">
        <v>1886</v>
      </c>
      <c r="C279" s="34">
        <v>230</v>
      </c>
      <c r="D279" s="34">
        <v>319</v>
      </c>
      <c r="E279" s="34">
        <v>593</v>
      </c>
      <c r="F279" s="34">
        <v>642</v>
      </c>
      <c r="G279" s="34">
        <v>100</v>
      </c>
      <c r="H279" s="34">
        <v>2</v>
      </c>
      <c r="I279" s="34">
        <v>12.208067940552001</v>
      </c>
      <c r="J279" s="34">
        <v>16.932059447983001</v>
      </c>
      <c r="K279" s="34">
        <v>31.4755838641188</v>
      </c>
      <c r="L279" s="34">
        <v>34.0764331210191</v>
      </c>
      <c r="M279" s="34">
        <v>5.3078556263269601</v>
      </c>
    </row>
    <row r="280" spans="1:13" x14ac:dyDescent="0.25">
      <c r="A280" t="s">
        <v>437</v>
      </c>
      <c r="B280" s="34">
        <v>4040</v>
      </c>
      <c r="C280" s="34">
        <v>1218</v>
      </c>
      <c r="D280" s="34">
        <v>1065</v>
      </c>
      <c r="E280" s="34">
        <v>633</v>
      </c>
      <c r="F280" s="34">
        <v>746</v>
      </c>
      <c r="G280" s="34">
        <v>375</v>
      </c>
      <c r="H280" s="34">
        <v>3</v>
      </c>
      <c r="I280" s="34">
        <v>30.170918999256799</v>
      </c>
      <c r="J280" s="34">
        <v>26.3809759722566</v>
      </c>
      <c r="K280" s="34">
        <v>15.6799603666088</v>
      </c>
      <c r="L280" s="34">
        <v>18.4790686153083</v>
      </c>
      <c r="M280" s="34">
        <v>9.2890760465692299</v>
      </c>
    </row>
    <row r="281" spans="1:13" x14ac:dyDescent="0.25">
      <c r="A281" t="s">
        <v>438</v>
      </c>
      <c r="B281" s="34">
        <v>7885</v>
      </c>
      <c r="C281" s="34">
        <v>1103</v>
      </c>
      <c r="D281" s="34">
        <v>1724</v>
      </c>
      <c r="E281" s="34">
        <v>1337</v>
      </c>
      <c r="F281" s="34">
        <v>1864</v>
      </c>
      <c r="G281" s="34">
        <v>1820</v>
      </c>
      <c r="H281" s="34">
        <v>37</v>
      </c>
      <c r="I281" s="34">
        <v>14.0545361875637</v>
      </c>
      <c r="J281" s="34">
        <v>21.9673802242609</v>
      </c>
      <c r="K281" s="34">
        <v>17.036187563710499</v>
      </c>
      <c r="L281" s="34">
        <v>23.751274209989798</v>
      </c>
      <c r="M281" s="34">
        <v>23.190621814475001</v>
      </c>
    </row>
    <row r="282" spans="1:13" x14ac:dyDescent="0.25">
      <c r="A282" t="s">
        <v>439</v>
      </c>
      <c r="B282" s="34">
        <v>124</v>
      </c>
      <c r="C282" s="34" t="s">
        <v>496</v>
      </c>
      <c r="D282" s="34">
        <v>19</v>
      </c>
      <c r="E282" s="34">
        <v>25</v>
      </c>
      <c r="F282" s="34">
        <v>79</v>
      </c>
      <c r="G282" s="34">
        <v>1</v>
      </c>
      <c r="H282" s="34" t="s">
        <v>496</v>
      </c>
      <c r="I282" s="34" t="s">
        <v>496</v>
      </c>
      <c r="J282" s="34">
        <v>15.322580645161199</v>
      </c>
      <c r="K282" s="34">
        <v>20.161290322580601</v>
      </c>
      <c r="L282" s="34">
        <v>63.709677419354797</v>
      </c>
      <c r="M282" s="34">
        <v>0.80645161290322498</v>
      </c>
    </row>
    <row r="283" spans="1:13" x14ac:dyDescent="0.25">
      <c r="A283" t="s">
        <v>440</v>
      </c>
      <c r="B283" s="34">
        <v>101</v>
      </c>
      <c r="C283" s="34" t="s">
        <v>496</v>
      </c>
      <c r="D283" s="34">
        <v>5</v>
      </c>
      <c r="E283" s="34">
        <v>29</v>
      </c>
      <c r="F283" s="34">
        <v>67</v>
      </c>
      <c r="G283" s="34" t="s">
        <v>496</v>
      </c>
      <c r="H283" s="34" t="s">
        <v>496</v>
      </c>
      <c r="I283" s="34" t="s">
        <v>496</v>
      </c>
      <c r="J283" s="34">
        <v>4.9504950495049496</v>
      </c>
      <c r="K283" s="34">
        <v>28.712871287128699</v>
      </c>
      <c r="L283" s="34">
        <v>66.3366336633663</v>
      </c>
      <c r="M283" s="34" t="s">
        <v>496</v>
      </c>
    </row>
    <row r="284" spans="1:13" x14ac:dyDescent="0.25">
      <c r="A284" t="s">
        <v>441</v>
      </c>
      <c r="B284" s="34">
        <v>3381</v>
      </c>
      <c r="C284" s="34">
        <v>753</v>
      </c>
      <c r="D284" s="34">
        <v>665</v>
      </c>
      <c r="E284" s="34">
        <v>566</v>
      </c>
      <c r="F284" s="34">
        <v>865</v>
      </c>
      <c r="G284" s="34">
        <v>522</v>
      </c>
      <c r="H284" s="34">
        <v>10</v>
      </c>
      <c r="I284" s="34">
        <v>22.337585286265199</v>
      </c>
      <c r="J284" s="34">
        <v>19.727083951349702</v>
      </c>
      <c r="K284" s="34">
        <v>16.790269949569801</v>
      </c>
      <c r="L284" s="34">
        <v>25.660041530703001</v>
      </c>
      <c r="M284" s="34">
        <v>15.4850192821121</v>
      </c>
    </row>
    <row r="285" spans="1:13" x14ac:dyDescent="0.25">
      <c r="A285" t="s">
        <v>442</v>
      </c>
      <c r="B285" s="34">
        <v>120</v>
      </c>
      <c r="C285" s="34" t="s">
        <v>496</v>
      </c>
      <c r="D285" s="34">
        <v>16</v>
      </c>
      <c r="E285" s="34">
        <v>104</v>
      </c>
      <c r="F285" s="34" t="s">
        <v>496</v>
      </c>
      <c r="G285" s="34" t="s">
        <v>496</v>
      </c>
      <c r="H285" s="34" t="s">
        <v>496</v>
      </c>
      <c r="I285" s="34" t="s">
        <v>496</v>
      </c>
      <c r="J285" s="34">
        <v>13.3333333333333</v>
      </c>
      <c r="K285" s="34">
        <v>86.6666666666666</v>
      </c>
      <c r="L285" s="34" t="s">
        <v>496</v>
      </c>
      <c r="M285" s="34" t="s">
        <v>496</v>
      </c>
    </row>
    <row r="286" spans="1:13" x14ac:dyDescent="0.25">
      <c r="A286" t="s">
        <v>443</v>
      </c>
      <c r="B286" s="34">
        <v>45217</v>
      </c>
      <c r="C286" s="34">
        <v>10931</v>
      </c>
      <c r="D286" s="34">
        <v>9277</v>
      </c>
      <c r="E286" s="34">
        <v>8259</v>
      </c>
      <c r="F286" s="34">
        <v>9209</v>
      </c>
      <c r="G286" s="34">
        <v>7442</v>
      </c>
      <c r="H286" s="34">
        <v>99</v>
      </c>
      <c r="I286" s="34">
        <v>24.227581009796499</v>
      </c>
      <c r="J286" s="34">
        <v>20.5616383704951</v>
      </c>
      <c r="K286" s="34">
        <v>18.3053326831863</v>
      </c>
      <c r="L286" s="34">
        <v>20.410922469967598</v>
      </c>
      <c r="M286" s="34">
        <v>16.4945254665543</v>
      </c>
    </row>
    <row r="287" spans="1:13" x14ac:dyDescent="0.25">
      <c r="A287" t="s">
        <v>474</v>
      </c>
      <c r="B287" s="34">
        <v>2674</v>
      </c>
      <c r="C287" s="34">
        <v>939</v>
      </c>
      <c r="D287" s="34">
        <v>564</v>
      </c>
      <c r="E287" s="34">
        <v>541</v>
      </c>
      <c r="F287" s="34">
        <v>376</v>
      </c>
      <c r="G287" s="34">
        <v>254</v>
      </c>
      <c r="H287" s="34" t="s">
        <v>496</v>
      </c>
      <c r="I287" s="34">
        <v>35.115931189229599</v>
      </c>
      <c r="J287" s="34">
        <v>21.091997008227299</v>
      </c>
      <c r="K287" s="34">
        <v>20.231862378459201</v>
      </c>
      <c r="L287" s="34">
        <v>14.061331338818199</v>
      </c>
      <c r="M287" s="34">
        <v>9.4988780852655097</v>
      </c>
    </row>
    <row r="288" spans="1:13" x14ac:dyDescent="0.25">
      <c r="A288" t="s">
        <v>475</v>
      </c>
      <c r="B288" s="34">
        <v>622</v>
      </c>
      <c r="C288" s="34">
        <v>45</v>
      </c>
      <c r="D288" s="34">
        <v>128</v>
      </c>
      <c r="E288" s="34">
        <v>234</v>
      </c>
      <c r="F288" s="34">
        <v>154</v>
      </c>
      <c r="G288" s="34">
        <v>29</v>
      </c>
      <c r="H288" s="34">
        <v>32</v>
      </c>
      <c r="I288" s="34">
        <v>7.6271186440677896</v>
      </c>
      <c r="J288" s="34">
        <v>21.694915254237198</v>
      </c>
      <c r="K288" s="34">
        <v>39.661016949152497</v>
      </c>
      <c r="L288" s="34">
        <v>26.1016949152542</v>
      </c>
      <c r="M288" s="34">
        <v>4.9152542372881296</v>
      </c>
    </row>
    <row r="289" spans="1:13" x14ac:dyDescent="0.25">
      <c r="A289" t="s">
        <v>476</v>
      </c>
      <c r="B289" s="34">
        <v>1088</v>
      </c>
      <c r="C289" s="34">
        <v>146</v>
      </c>
      <c r="D289" s="34">
        <v>303</v>
      </c>
      <c r="E289" s="34">
        <v>393</v>
      </c>
      <c r="F289" s="34">
        <v>133</v>
      </c>
      <c r="G289" s="34">
        <v>109</v>
      </c>
      <c r="H289" s="34">
        <v>4</v>
      </c>
      <c r="I289" s="34">
        <v>13.4686346863468</v>
      </c>
      <c r="J289" s="34">
        <v>27.952029520295198</v>
      </c>
      <c r="K289" s="34">
        <v>36.254612546125401</v>
      </c>
      <c r="L289" s="34">
        <v>12.269372693726901</v>
      </c>
      <c r="M289" s="34">
        <v>10.0553505535055</v>
      </c>
    </row>
    <row r="290" spans="1:13" x14ac:dyDescent="0.25">
      <c r="A290" t="s">
        <v>477</v>
      </c>
      <c r="B290" s="34">
        <v>2680</v>
      </c>
      <c r="C290" s="34">
        <v>753</v>
      </c>
      <c r="D290" s="34">
        <v>646</v>
      </c>
      <c r="E290" s="34">
        <v>466</v>
      </c>
      <c r="F290" s="34">
        <v>401</v>
      </c>
      <c r="G290" s="34">
        <v>414</v>
      </c>
      <c r="H290" s="34" t="s">
        <v>496</v>
      </c>
      <c r="I290" s="34">
        <v>28.097014925373099</v>
      </c>
      <c r="J290" s="34">
        <v>24.104477611940201</v>
      </c>
      <c r="K290" s="34">
        <v>17.388059701492502</v>
      </c>
      <c r="L290" s="34">
        <v>14.9626865671641</v>
      </c>
      <c r="M290" s="34">
        <v>15.4477611940298</v>
      </c>
    </row>
    <row r="291" spans="1:13" x14ac:dyDescent="0.25">
      <c r="A291" t="s">
        <v>478</v>
      </c>
      <c r="B291" s="34">
        <v>2693</v>
      </c>
      <c r="C291" s="34">
        <v>544</v>
      </c>
      <c r="D291" s="34">
        <v>611</v>
      </c>
      <c r="E291" s="34">
        <v>599</v>
      </c>
      <c r="F291" s="34">
        <v>457</v>
      </c>
      <c r="G291" s="34">
        <v>474</v>
      </c>
      <c r="H291" s="34">
        <v>8</v>
      </c>
      <c r="I291" s="34">
        <v>20.2607076350093</v>
      </c>
      <c r="J291" s="34">
        <v>22.756052141527</v>
      </c>
      <c r="K291" s="34">
        <v>22.309124767225299</v>
      </c>
      <c r="L291" s="34">
        <v>17.020484171322099</v>
      </c>
      <c r="M291" s="34">
        <v>17.653631284916202</v>
      </c>
    </row>
    <row r="292" spans="1:13" x14ac:dyDescent="0.25">
      <c r="A292" t="s">
        <v>479</v>
      </c>
      <c r="B292" s="34">
        <v>4666</v>
      </c>
      <c r="C292" s="34">
        <v>276</v>
      </c>
      <c r="D292" s="34">
        <v>751</v>
      </c>
      <c r="E292" s="34">
        <v>971</v>
      </c>
      <c r="F292" s="34">
        <v>1476</v>
      </c>
      <c r="G292" s="34">
        <v>1190</v>
      </c>
      <c r="H292" s="34">
        <v>2</v>
      </c>
      <c r="I292" s="34">
        <v>5.9176672384219504</v>
      </c>
      <c r="J292" s="34">
        <v>16.102058319039401</v>
      </c>
      <c r="K292" s="34">
        <v>20.8190394511149</v>
      </c>
      <c r="L292" s="34">
        <v>31.6466552315608</v>
      </c>
      <c r="M292" s="34">
        <v>25.514579759862698</v>
      </c>
    </row>
    <row r="293" spans="1:13" x14ac:dyDescent="0.25">
      <c r="A293" t="s">
        <v>480</v>
      </c>
      <c r="B293" s="34">
        <v>13402</v>
      </c>
      <c r="C293" s="34">
        <v>4864</v>
      </c>
      <c r="D293" s="34">
        <v>2462</v>
      </c>
      <c r="E293" s="34">
        <v>1873</v>
      </c>
      <c r="F293" s="34">
        <v>2018</v>
      </c>
      <c r="G293" s="34">
        <v>2178</v>
      </c>
      <c r="H293" s="34">
        <v>7</v>
      </c>
      <c r="I293" s="34">
        <v>36.312056737588598</v>
      </c>
      <c r="J293" s="34">
        <v>18.379992534527801</v>
      </c>
      <c r="K293" s="34">
        <v>13.982829413960401</v>
      </c>
      <c r="L293" s="34">
        <v>15.0653228816722</v>
      </c>
      <c r="M293" s="34">
        <v>16.2597984322508</v>
      </c>
    </row>
    <row r="294" spans="1:13" x14ac:dyDescent="0.25">
      <c r="A294" t="s">
        <v>481</v>
      </c>
      <c r="B294" s="34">
        <v>1801</v>
      </c>
      <c r="C294" s="34">
        <v>218</v>
      </c>
      <c r="D294" s="34">
        <v>330</v>
      </c>
      <c r="E294" s="34">
        <v>596</v>
      </c>
      <c r="F294" s="34">
        <v>560</v>
      </c>
      <c r="G294" s="34">
        <v>97</v>
      </c>
      <c r="H294" s="34" t="s">
        <v>496</v>
      </c>
      <c r="I294" s="34">
        <v>12.1043864519711</v>
      </c>
      <c r="J294" s="34">
        <v>18.323153803442501</v>
      </c>
      <c r="K294" s="34">
        <v>33.092726263187103</v>
      </c>
      <c r="L294" s="34">
        <v>31.093836757357</v>
      </c>
      <c r="M294" s="34">
        <v>5.3858967240421904</v>
      </c>
    </row>
    <row r="295" spans="1:13" x14ac:dyDescent="0.25">
      <c r="A295" t="s">
        <v>482</v>
      </c>
      <c r="B295" s="34">
        <v>4008</v>
      </c>
      <c r="C295" s="34">
        <v>1215</v>
      </c>
      <c r="D295" s="34">
        <v>1039</v>
      </c>
      <c r="E295" s="34">
        <v>616</v>
      </c>
      <c r="F295" s="34">
        <v>783</v>
      </c>
      <c r="G295" s="34">
        <v>354</v>
      </c>
      <c r="H295" s="34">
        <v>1</v>
      </c>
      <c r="I295" s="34">
        <v>30.321936610930798</v>
      </c>
      <c r="J295" s="34">
        <v>25.9296231594709</v>
      </c>
      <c r="K295" s="34">
        <v>15.373097080109799</v>
      </c>
      <c r="L295" s="34">
        <v>19.540803593711001</v>
      </c>
      <c r="M295" s="34">
        <v>8.8345395557773898</v>
      </c>
    </row>
    <row r="296" spans="1:13" x14ac:dyDescent="0.25">
      <c r="A296" t="s">
        <v>483</v>
      </c>
      <c r="B296" s="34">
        <v>7472</v>
      </c>
      <c r="C296" s="34">
        <v>1070</v>
      </c>
      <c r="D296" s="34">
        <v>1670</v>
      </c>
      <c r="E296" s="34">
        <v>1159</v>
      </c>
      <c r="F296" s="34">
        <v>1806</v>
      </c>
      <c r="G296" s="34">
        <v>1745</v>
      </c>
      <c r="H296" s="34">
        <v>22</v>
      </c>
      <c r="I296" s="34">
        <v>14.362416107382501</v>
      </c>
      <c r="J296" s="34">
        <v>22.416107382550301</v>
      </c>
      <c r="K296" s="34">
        <v>15.557046979865699</v>
      </c>
      <c r="L296" s="34">
        <v>24.241610738255002</v>
      </c>
      <c r="M296" s="34">
        <v>23.422818791946298</v>
      </c>
    </row>
    <row r="297" spans="1:13" x14ac:dyDescent="0.25">
      <c r="A297" t="s">
        <v>484</v>
      </c>
      <c r="B297" s="34">
        <v>107</v>
      </c>
      <c r="C297" s="34" t="s">
        <v>496</v>
      </c>
      <c r="D297" s="34">
        <v>9</v>
      </c>
      <c r="E297" s="34">
        <v>11</v>
      </c>
      <c r="F297" s="34">
        <v>87</v>
      </c>
      <c r="G297" s="34" t="s">
        <v>496</v>
      </c>
      <c r="H297" s="34" t="s">
        <v>496</v>
      </c>
      <c r="I297" s="34" t="s">
        <v>496</v>
      </c>
      <c r="J297" s="34">
        <v>8.4112149532710205</v>
      </c>
      <c r="K297" s="34">
        <v>10.2803738317757</v>
      </c>
      <c r="L297" s="34">
        <v>81.308411214953196</v>
      </c>
      <c r="M297" s="34" t="s">
        <v>496</v>
      </c>
    </row>
    <row r="298" spans="1:13" x14ac:dyDescent="0.25">
      <c r="A298" t="s">
        <v>485</v>
      </c>
      <c r="B298" s="34">
        <v>65</v>
      </c>
      <c r="C298" s="34" t="s">
        <v>496</v>
      </c>
      <c r="D298" s="34">
        <v>2</v>
      </c>
      <c r="E298" s="34">
        <v>21</v>
      </c>
      <c r="F298" s="34">
        <v>42</v>
      </c>
      <c r="G298" s="34" t="s">
        <v>496</v>
      </c>
      <c r="H298" s="34" t="s">
        <v>496</v>
      </c>
      <c r="I298" s="34" t="s">
        <v>496</v>
      </c>
      <c r="J298" s="34">
        <v>3.07692307692307</v>
      </c>
      <c r="K298" s="34">
        <v>32.307692307692299</v>
      </c>
      <c r="L298" s="34">
        <v>64.615384615384599</v>
      </c>
      <c r="M298" s="34" t="s">
        <v>496</v>
      </c>
    </row>
    <row r="299" spans="1:13" x14ac:dyDescent="0.25">
      <c r="A299" t="s">
        <v>486</v>
      </c>
      <c r="B299" s="34">
        <v>3214</v>
      </c>
      <c r="C299" s="34">
        <v>807</v>
      </c>
      <c r="D299" s="34">
        <v>621</v>
      </c>
      <c r="E299" s="34">
        <v>595</v>
      </c>
      <c r="F299" s="34">
        <v>747</v>
      </c>
      <c r="G299" s="34">
        <v>440</v>
      </c>
      <c r="H299" s="34">
        <v>4</v>
      </c>
      <c r="I299" s="34">
        <v>25.140186915887799</v>
      </c>
      <c r="J299" s="34">
        <v>19.345794392523299</v>
      </c>
      <c r="K299" s="34">
        <v>18.535825545171299</v>
      </c>
      <c r="L299" s="34">
        <v>23.2710280373831</v>
      </c>
      <c r="M299" s="34">
        <v>13.7071651090342</v>
      </c>
    </row>
    <row r="300" spans="1:13" x14ac:dyDescent="0.25">
      <c r="A300" t="s">
        <v>487</v>
      </c>
      <c r="B300" s="34">
        <v>133</v>
      </c>
      <c r="C300" s="34" t="s">
        <v>496</v>
      </c>
      <c r="D300" s="34">
        <v>27</v>
      </c>
      <c r="E300" s="34">
        <v>105</v>
      </c>
      <c r="F300" s="34">
        <v>1</v>
      </c>
      <c r="G300" s="34" t="s">
        <v>496</v>
      </c>
      <c r="H300" s="34" t="s">
        <v>496</v>
      </c>
      <c r="I300" s="34" t="s">
        <v>496</v>
      </c>
      <c r="J300" s="34">
        <v>20.300751879699199</v>
      </c>
      <c r="K300" s="34">
        <v>78.947368421052602</v>
      </c>
      <c r="L300" s="34">
        <v>0.75187969924812004</v>
      </c>
      <c r="M300" s="34" t="s">
        <v>496</v>
      </c>
    </row>
    <row r="301" spans="1:13" x14ac:dyDescent="0.25">
      <c r="A301" t="s">
        <v>488</v>
      </c>
      <c r="B301" s="34">
        <v>44835</v>
      </c>
      <c r="C301" s="34">
        <v>10913</v>
      </c>
      <c r="D301" s="34">
        <v>9194</v>
      </c>
      <c r="E301" s="34">
        <v>8235</v>
      </c>
      <c r="F301" s="34">
        <v>9088</v>
      </c>
      <c r="G301" s="34">
        <v>7324</v>
      </c>
      <c r="H301" s="34">
        <v>81</v>
      </c>
      <c r="I301" s="34">
        <v>24.384412566474499</v>
      </c>
      <c r="J301" s="34">
        <v>20.543415113732799</v>
      </c>
      <c r="K301" s="34">
        <v>18.400589891406302</v>
      </c>
      <c r="L301" s="34">
        <v>20.306564776332799</v>
      </c>
      <c r="M301" s="34">
        <v>16.3650176520534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190E-E367-4D1F-A31E-B66EC4D81FF6}">
  <dimension ref="A1:Q26"/>
  <sheetViews>
    <sheetView zoomScale="95" zoomScaleNormal="95" workbookViewId="0">
      <selection activeCell="A3" sqref="A3"/>
    </sheetView>
  </sheetViews>
  <sheetFormatPr defaultRowHeight="14.25" x14ac:dyDescent="0.2"/>
  <cols>
    <col min="1" max="1" width="23.7109375" style="1" customWidth="1"/>
    <col min="2" max="2" width="9.140625" style="1"/>
    <col min="3" max="3" width="9.7109375" style="1" customWidth="1"/>
    <col min="4" max="4" width="11.7109375" style="1" customWidth="1"/>
    <col min="5" max="5" width="12.7109375" style="1" customWidth="1"/>
    <col min="6" max="6" width="9.7109375" style="1" customWidth="1"/>
    <col min="7" max="7" width="11.7109375" style="1" customWidth="1"/>
    <col min="8" max="8" width="9.7109375" style="1" customWidth="1"/>
    <col min="9" max="9" width="11.7109375" style="1" customWidth="1"/>
    <col min="10" max="10" width="9.7109375" style="1" customWidth="1"/>
    <col min="11" max="11" width="2.7109375" style="1" customWidth="1"/>
    <col min="12" max="12" width="9.7109375" style="1" customWidth="1"/>
    <col min="13" max="13" width="11.7109375" style="1" customWidth="1"/>
    <col min="14" max="14" width="12.7109375" style="1" customWidth="1"/>
    <col min="15" max="15" width="9.7109375" style="1" customWidth="1"/>
    <col min="16" max="16" width="11.7109375" style="1" customWidth="1"/>
    <col min="17" max="17" width="9.7109375" style="1" customWidth="1"/>
    <col min="18" max="16384" width="9.140625" style="1"/>
  </cols>
  <sheetData>
    <row r="1" spans="1:17" ht="15.75" x14ac:dyDescent="0.25">
      <c r="A1" s="2" t="s">
        <v>491</v>
      </c>
    </row>
    <row r="2" spans="1:17" ht="15.75" x14ac:dyDescent="0.25">
      <c r="A2" s="2" t="s">
        <v>470</v>
      </c>
    </row>
    <row r="3" spans="1:17" s="5" customFormat="1" ht="12.75" x14ac:dyDescent="0.2"/>
    <row r="4" spans="1:17" s="5" customFormat="1" ht="12.75" x14ac:dyDescent="0.2">
      <c r="B4" s="6" t="s">
        <v>0</v>
      </c>
      <c r="L4" s="6" t="s">
        <v>1</v>
      </c>
    </row>
    <row r="5" spans="1:17" s="5" customFormat="1" ht="51" customHeight="1" x14ac:dyDescent="0.2">
      <c r="B5" s="7" t="s">
        <v>18</v>
      </c>
      <c r="C5" s="7" t="s">
        <v>463</v>
      </c>
      <c r="D5" s="7" t="s">
        <v>464</v>
      </c>
      <c r="E5" s="7" t="s">
        <v>27</v>
      </c>
      <c r="F5" s="7" t="s">
        <v>28</v>
      </c>
      <c r="G5" s="7" t="s">
        <v>465</v>
      </c>
      <c r="H5" s="7" t="s">
        <v>466</v>
      </c>
      <c r="I5" s="7" t="s">
        <v>467</v>
      </c>
      <c r="J5" s="7" t="s">
        <v>468</v>
      </c>
      <c r="K5" s="8"/>
      <c r="L5" s="7" t="s">
        <v>463</v>
      </c>
      <c r="M5" s="7" t="s">
        <v>464</v>
      </c>
      <c r="N5" s="7" t="s">
        <v>27</v>
      </c>
      <c r="O5" s="7" t="s">
        <v>28</v>
      </c>
      <c r="P5" s="7" t="s">
        <v>465</v>
      </c>
      <c r="Q5" s="7" t="s">
        <v>466</v>
      </c>
    </row>
    <row r="6" spans="1:17" s="5" customFormat="1" ht="12.75" x14ac:dyDescent="0.2">
      <c r="A6" s="5" t="s">
        <v>4</v>
      </c>
      <c r="B6" s="9">
        <v>2674</v>
      </c>
      <c r="C6" s="9">
        <v>2534</v>
      </c>
      <c r="D6" s="36" t="s">
        <v>495</v>
      </c>
      <c r="E6" s="9">
        <v>67</v>
      </c>
      <c r="F6" s="9">
        <v>19</v>
      </c>
      <c r="G6" s="36" t="s">
        <v>495</v>
      </c>
      <c r="H6" s="9">
        <v>20</v>
      </c>
      <c r="I6" s="9">
        <v>2</v>
      </c>
      <c r="J6" s="9">
        <v>11</v>
      </c>
      <c r="K6" s="10"/>
      <c r="L6" s="11">
        <v>95.227358136039001</v>
      </c>
      <c r="M6" s="37" t="s">
        <v>495</v>
      </c>
      <c r="N6" s="11">
        <v>2.5178504321683501</v>
      </c>
      <c r="O6" s="11">
        <v>0.71401728673430997</v>
      </c>
      <c r="P6" s="37" t="s">
        <v>495</v>
      </c>
      <c r="Q6" s="11">
        <v>0.75159714393085297</v>
      </c>
    </row>
    <row r="7" spans="1:17" s="5" customFormat="1" ht="12.75" x14ac:dyDescent="0.2">
      <c r="A7" s="5" t="s">
        <v>5</v>
      </c>
      <c r="B7" s="9">
        <v>622</v>
      </c>
      <c r="C7" s="9">
        <v>484</v>
      </c>
      <c r="D7" s="36" t="s">
        <v>495</v>
      </c>
      <c r="E7" s="9">
        <v>5</v>
      </c>
      <c r="F7" s="36" t="s">
        <v>495</v>
      </c>
      <c r="G7" s="9" t="s">
        <v>496</v>
      </c>
      <c r="H7" s="9">
        <v>12</v>
      </c>
      <c r="I7" s="9" t="s">
        <v>496</v>
      </c>
      <c r="J7" s="9">
        <v>118</v>
      </c>
      <c r="K7" s="10"/>
      <c r="L7" s="11">
        <v>96.031746031745996</v>
      </c>
      <c r="M7" s="37" t="s">
        <v>495</v>
      </c>
      <c r="N7" s="11">
        <v>0.99206349206349198</v>
      </c>
      <c r="O7" s="37" t="s">
        <v>495</v>
      </c>
      <c r="P7" s="11" t="s">
        <v>496</v>
      </c>
      <c r="Q7" s="11">
        <v>2.38095238095238</v>
      </c>
    </row>
    <row r="8" spans="1:17" s="5" customFormat="1" ht="12.75" x14ac:dyDescent="0.2">
      <c r="A8" s="5" t="s">
        <v>6</v>
      </c>
      <c r="B8" s="9">
        <v>1088</v>
      </c>
      <c r="C8" s="9">
        <v>878</v>
      </c>
      <c r="D8" s="9">
        <v>5</v>
      </c>
      <c r="E8" s="9">
        <v>5</v>
      </c>
      <c r="F8" s="36" t="s">
        <v>495</v>
      </c>
      <c r="G8" s="36" t="s">
        <v>495</v>
      </c>
      <c r="H8" s="9" t="s">
        <v>496</v>
      </c>
      <c r="I8" s="9" t="s">
        <v>496</v>
      </c>
      <c r="J8" s="9">
        <v>197</v>
      </c>
      <c r="K8" s="10"/>
      <c r="L8" s="11">
        <v>98.5409652076318</v>
      </c>
      <c r="M8" s="11">
        <v>0.56116722783389394</v>
      </c>
      <c r="N8" s="11">
        <v>0.56116722783389394</v>
      </c>
      <c r="O8" s="37" t="s">
        <v>495</v>
      </c>
      <c r="P8" s="37" t="s">
        <v>495</v>
      </c>
      <c r="Q8" s="11" t="s">
        <v>496</v>
      </c>
    </row>
    <row r="9" spans="1:17" s="5" customFormat="1" ht="12.75" x14ac:dyDescent="0.2">
      <c r="A9" s="5" t="s">
        <v>7</v>
      </c>
      <c r="B9" s="9">
        <v>2680</v>
      </c>
      <c r="C9" s="9">
        <v>2064</v>
      </c>
      <c r="D9" s="9">
        <v>19</v>
      </c>
      <c r="E9" s="9">
        <v>59</v>
      </c>
      <c r="F9" s="9">
        <v>17</v>
      </c>
      <c r="G9" s="36" t="s">
        <v>495</v>
      </c>
      <c r="H9" s="36" t="s">
        <v>495</v>
      </c>
      <c r="I9" s="9">
        <v>6</v>
      </c>
      <c r="J9" s="9">
        <v>497</v>
      </c>
      <c r="K9" s="10"/>
      <c r="L9" s="11">
        <v>94.809370693614994</v>
      </c>
      <c r="M9" s="11">
        <v>0.87276067983463401</v>
      </c>
      <c r="N9" s="11">
        <v>2.7101515847496498</v>
      </c>
      <c r="O9" s="11">
        <v>0.78089113458888304</v>
      </c>
      <c r="P9" s="37" t="s">
        <v>495</v>
      </c>
      <c r="Q9" s="37" t="s">
        <v>495</v>
      </c>
    </row>
    <row r="10" spans="1:17" s="5" customFormat="1" ht="12.75" x14ac:dyDescent="0.2">
      <c r="A10" s="5" t="s">
        <v>8</v>
      </c>
      <c r="B10" s="9">
        <v>2693</v>
      </c>
      <c r="C10" s="9">
        <v>2103</v>
      </c>
      <c r="D10" s="36" t="s">
        <v>495</v>
      </c>
      <c r="E10" s="9">
        <v>98</v>
      </c>
      <c r="F10" s="9">
        <v>28</v>
      </c>
      <c r="G10" s="36" t="s">
        <v>495</v>
      </c>
      <c r="H10" s="9">
        <v>25</v>
      </c>
      <c r="I10" s="9">
        <v>2</v>
      </c>
      <c r="J10" s="9">
        <v>429</v>
      </c>
      <c r="K10" s="10"/>
      <c r="L10" s="11">
        <v>92.970822281167102</v>
      </c>
      <c r="M10" s="37" t="s">
        <v>495</v>
      </c>
      <c r="N10" s="11">
        <v>4.3324491600353596</v>
      </c>
      <c r="O10" s="11">
        <v>1.23784261715296</v>
      </c>
      <c r="P10" s="37" t="s">
        <v>495</v>
      </c>
      <c r="Q10" s="11">
        <v>1.105216622458</v>
      </c>
    </row>
    <row r="11" spans="1:17" s="5" customFormat="1" ht="12.75" x14ac:dyDescent="0.2">
      <c r="A11" s="5" t="s">
        <v>9</v>
      </c>
      <c r="B11" s="9">
        <v>4666</v>
      </c>
      <c r="C11" s="9">
        <v>3840</v>
      </c>
      <c r="D11" s="9">
        <v>33</v>
      </c>
      <c r="E11" s="9">
        <v>205</v>
      </c>
      <c r="F11" s="9">
        <v>237</v>
      </c>
      <c r="G11" s="9">
        <v>13</v>
      </c>
      <c r="H11" s="9">
        <v>107</v>
      </c>
      <c r="I11" s="9">
        <v>58</v>
      </c>
      <c r="J11" s="9">
        <v>173</v>
      </c>
      <c r="K11" s="10"/>
      <c r="L11" s="11">
        <v>86.583990980834201</v>
      </c>
      <c r="M11" s="11">
        <v>0.74408117249154404</v>
      </c>
      <c r="N11" s="11">
        <v>4.6223224351747403</v>
      </c>
      <c r="O11" s="11">
        <v>5.3438556933483596</v>
      </c>
      <c r="P11" s="11">
        <v>0.293122886133032</v>
      </c>
      <c r="Q11" s="11">
        <v>2.41262683201803</v>
      </c>
    </row>
    <row r="12" spans="1:17" s="5" customFormat="1" ht="12.75" x14ac:dyDescent="0.2">
      <c r="A12" s="5" t="s">
        <v>10</v>
      </c>
      <c r="B12" s="9">
        <v>13402</v>
      </c>
      <c r="C12" s="9">
        <v>9532</v>
      </c>
      <c r="D12" s="9">
        <v>444</v>
      </c>
      <c r="E12" s="9">
        <v>1161</v>
      </c>
      <c r="F12" s="9">
        <v>396</v>
      </c>
      <c r="G12" s="9">
        <v>49</v>
      </c>
      <c r="H12" s="9">
        <v>367</v>
      </c>
      <c r="I12" s="9">
        <v>16</v>
      </c>
      <c r="J12" s="9">
        <v>1437</v>
      </c>
      <c r="K12" s="10"/>
      <c r="L12" s="11">
        <v>79.772365888358806</v>
      </c>
      <c r="M12" s="11">
        <v>3.7157921164951002</v>
      </c>
      <c r="N12" s="11">
        <v>9.7162942505648999</v>
      </c>
      <c r="O12" s="11">
        <v>3.3140848606577902</v>
      </c>
      <c r="P12" s="11">
        <v>0.41007615700058497</v>
      </c>
      <c r="Q12" s="11">
        <v>3.0713867269227499</v>
      </c>
    </row>
    <row r="13" spans="1:17" s="5" customFormat="1" ht="12.75" x14ac:dyDescent="0.2">
      <c r="A13" s="5" t="s">
        <v>11</v>
      </c>
      <c r="B13" s="9">
        <v>1801</v>
      </c>
      <c r="C13" s="9">
        <v>1531</v>
      </c>
      <c r="D13" s="9">
        <v>13</v>
      </c>
      <c r="E13" s="9">
        <v>34</v>
      </c>
      <c r="F13" s="36" t="s">
        <v>495</v>
      </c>
      <c r="G13" s="36" t="s">
        <v>495</v>
      </c>
      <c r="H13" s="9">
        <v>14</v>
      </c>
      <c r="I13" s="9">
        <v>164</v>
      </c>
      <c r="J13" s="9">
        <v>38</v>
      </c>
      <c r="K13" s="10"/>
      <c r="L13" s="11">
        <v>95.747342088805496</v>
      </c>
      <c r="M13" s="11">
        <v>0.81300813008130002</v>
      </c>
      <c r="N13" s="11">
        <v>2.12632895559724</v>
      </c>
      <c r="O13" s="37" t="s">
        <v>495</v>
      </c>
      <c r="P13" s="37" t="s">
        <v>495</v>
      </c>
      <c r="Q13" s="11">
        <v>0.87554721701063098</v>
      </c>
    </row>
    <row r="14" spans="1:17" s="5" customFormat="1" ht="12.75" x14ac:dyDescent="0.2">
      <c r="A14" s="5" t="s">
        <v>12</v>
      </c>
      <c r="B14" s="9">
        <v>4008</v>
      </c>
      <c r="C14" s="9">
        <v>3487</v>
      </c>
      <c r="D14" s="36" t="s">
        <v>495</v>
      </c>
      <c r="E14" s="9">
        <v>179</v>
      </c>
      <c r="F14" s="9">
        <v>70</v>
      </c>
      <c r="G14" s="36" t="s">
        <v>495</v>
      </c>
      <c r="H14" s="9">
        <v>25</v>
      </c>
      <c r="I14" s="9">
        <v>3</v>
      </c>
      <c r="J14" s="9">
        <v>230</v>
      </c>
      <c r="K14" s="10"/>
      <c r="L14" s="11">
        <v>92.370860927152293</v>
      </c>
      <c r="M14" s="37" t="s">
        <v>495</v>
      </c>
      <c r="N14" s="11">
        <v>4.7417218543046298</v>
      </c>
      <c r="O14" s="11">
        <v>1.85430463576158</v>
      </c>
      <c r="P14" s="37" t="s">
        <v>495</v>
      </c>
      <c r="Q14" s="11">
        <v>0.66225165562913901</v>
      </c>
    </row>
    <row r="15" spans="1:17" s="5" customFormat="1" ht="12.75" x14ac:dyDescent="0.2">
      <c r="A15" s="5" t="s">
        <v>13</v>
      </c>
      <c r="B15" s="9">
        <v>7472</v>
      </c>
      <c r="C15" s="9">
        <v>5757</v>
      </c>
      <c r="D15" s="9">
        <v>101</v>
      </c>
      <c r="E15" s="9">
        <v>648</v>
      </c>
      <c r="F15" s="9">
        <v>299</v>
      </c>
      <c r="G15" s="9">
        <v>25</v>
      </c>
      <c r="H15" s="9">
        <v>105</v>
      </c>
      <c r="I15" s="9">
        <v>114</v>
      </c>
      <c r="J15" s="9">
        <v>423</v>
      </c>
      <c r="K15" s="10"/>
      <c r="L15" s="11">
        <v>83.013698630136901</v>
      </c>
      <c r="M15" s="11">
        <v>1.4563806777217001</v>
      </c>
      <c r="N15" s="11">
        <v>9.3439077144916993</v>
      </c>
      <c r="O15" s="11">
        <v>4.3114635904830498</v>
      </c>
      <c r="P15" s="11">
        <v>0.360490266762797</v>
      </c>
      <c r="Q15" s="11">
        <v>1.5140591204037399</v>
      </c>
    </row>
    <row r="16" spans="1:17" s="5" customFormat="1" ht="12.75" x14ac:dyDescent="0.2">
      <c r="A16" s="5" t="s">
        <v>14</v>
      </c>
      <c r="B16" s="9">
        <v>107</v>
      </c>
      <c r="C16" s="9">
        <v>70</v>
      </c>
      <c r="D16" s="36" t="s">
        <v>495</v>
      </c>
      <c r="E16" s="36" t="s">
        <v>495</v>
      </c>
      <c r="F16" s="36" t="s">
        <v>495</v>
      </c>
      <c r="G16" s="36" t="s">
        <v>495</v>
      </c>
      <c r="H16" s="36" t="s">
        <v>495</v>
      </c>
      <c r="I16" s="9">
        <v>2</v>
      </c>
      <c r="J16" s="9">
        <v>35</v>
      </c>
      <c r="K16" s="10"/>
      <c r="L16" s="11">
        <v>100</v>
      </c>
      <c r="M16" s="37" t="s">
        <v>495</v>
      </c>
      <c r="N16" s="37" t="s">
        <v>495</v>
      </c>
      <c r="O16" s="37" t="s">
        <v>495</v>
      </c>
      <c r="P16" s="37" t="s">
        <v>495</v>
      </c>
      <c r="Q16" s="37" t="s">
        <v>495</v>
      </c>
    </row>
    <row r="17" spans="1:17" s="5" customFormat="1" ht="12.75" x14ac:dyDescent="0.2">
      <c r="A17" s="5" t="s">
        <v>15</v>
      </c>
      <c r="B17" s="9">
        <v>65</v>
      </c>
      <c r="C17" s="9">
        <v>29</v>
      </c>
      <c r="D17" s="36" t="s">
        <v>495</v>
      </c>
      <c r="E17" s="36" t="s">
        <v>495</v>
      </c>
      <c r="F17" s="36" t="s">
        <v>495</v>
      </c>
      <c r="G17" s="36" t="s">
        <v>495</v>
      </c>
      <c r="H17" s="36" t="s">
        <v>495</v>
      </c>
      <c r="I17" s="9">
        <v>20</v>
      </c>
      <c r="J17" s="9">
        <v>16</v>
      </c>
      <c r="K17" s="10"/>
      <c r="L17" s="11">
        <v>100</v>
      </c>
      <c r="M17" s="37" t="s">
        <v>495</v>
      </c>
      <c r="N17" s="37" t="s">
        <v>495</v>
      </c>
      <c r="O17" s="37" t="s">
        <v>495</v>
      </c>
      <c r="P17" s="37" t="s">
        <v>495</v>
      </c>
      <c r="Q17" s="37" t="s">
        <v>495</v>
      </c>
    </row>
    <row r="18" spans="1:17" s="5" customFormat="1" ht="12.75" x14ac:dyDescent="0.2">
      <c r="A18" s="5" t="s">
        <v>16</v>
      </c>
      <c r="B18" s="9">
        <v>3214</v>
      </c>
      <c r="C18" s="9">
        <v>2101</v>
      </c>
      <c r="D18" s="36" t="s">
        <v>495</v>
      </c>
      <c r="E18" s="9">
        <v>80</v>
      </c>
      <c r="F18" s="9">
        <v>18</v>
      </c>
      <c r="G18" s="36" t="s">
        <v>495</v>
      </c>
      <c r="H18" s="9">
        <v>77</v>
      </c>
      <c r="I18" s="9">
        <v>36</v>
      </c>
      <c r="J18" s="9">
        <v>894</v>
      </c>
      <c r="K18" s="10"/>
      <c r="L18" s="11">
        <v>91.987740805604204</v>
      </c>
      <c r="M18" s="37" t="s">
        <v>495</v>
      </c>
      <c r="N18" s="11">
        <v>3.50262697022767</v>
      </c>
      <c r="O18" s="11">
        <v>0.788091068301225</v>
      </c>
      <c r="P18" s="37" t="s">
        <v>495</v>
      </c>
      <c r="Q18" s="11">
        <v>3.37127845884413</v>
      </c>
    </row>
    <row r="19" spans="1:17" s="5" customFormat="1" ht="12.75" x14ac:dyDescent="0.2">
      <c r="A19" s="5" t="s">
        <v>17</v>
      </c>
      <c r="B19" s="9">
        <v>133</v>
      </c>
      <c r="C19" s="9">
        <v>67</v>
      </c>
      <c r="D19" s="36" t="s">
        <v>495</v>
      </c>
      <c r="E19" s="36" t="s">
        <v>495</v>
      </c>
      <c r="F19" s="36" t="s">
        <v>495</v>
      </c>
      <c r="G19" s="36" t="s">
        <v>495</v>
      </c>
      <c r="H19" s="36" t="s">
        <v>495</v>
      </c>
      <c r="I19" s="9">
        <v>13</v>
      </c>
      <c r="J19" s="9">
        <v>52</v>
      </c>
      <c r="K19" s="10"/>
      <c r="L19" s="11">
        <v>98.529411764705799</v>
      </c>
      <c r="M19" s="37" t="s">
        <v>495</v>
      </c>
      <c r="N19" s="37" t="s">
        <v>495</v>
      </c>
      <c r="O19" s="37" t="s">
        <v>495</v>
      </c>
      <c r="P19" s="37" t="s">
        <v>495</v>
      </c>
      <c r="Q19" s="37" t="s">
        <v>495</v>
      </c>
    </row>
    <row r="20" spans="1:17" s="5" customFormat="1" ht="12.75" x14ac:dyDescent="0.2">
      <c r="A20" s="6" t="s">
        <v>3</v>
      </c>
      <c r="B20" s="12">
        <v>44835</v>
      </c>
      <c r="C20" s="12">
        <v>34654</v>
      </c>
      <c r="D20" s="12">
        <v>663</v>
      </c>
      <c r="E20" s="12">
        <v>2544</v>
      </c>
      <c r="F20" s="12">
        <v>1094</v>
      </c>
      <c r="G20" s="12">
        <v>100</v>
      </c>
      <c r="H20" s="12">
        <v>769</v>
      </c>
      <c r="I20" s="12">
        <v>436</v>
      </c>
      <c r="J20" s="12">
        <v>4575</v>
      </c>
      <c r="K20" s="13"/>
      <c r="L20" s="14">
        <v>87.017878666130898</v>
      </c>
      <c r="M20" s="14">
        <v>1.66482523101647</v>
      </c>
      <c r="N20" s="14">
        <v>6.3881076737645603</v>
      </c>
      <c r="O20" s="14">
        <v>2.7470871836078699</v>
      </c>
      <c r="P20" s="14">
        <v>0.25110486139011601</v>
      </c>
      <c r="Q20" s="14">
        <v>1.93099638408999</v>
      </c>
    </row>
    <row r="21" spans="1:17" s="5" customFormat="1" ht="12.75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2">
      <c r="A22" s="16" t="s">
        <v>471</v>
      </c>
    </row>
    <row r="23" spans="1:17" x14ac:dyDescent="0.2">
      <c r="A23" s="16" t="s">
        <v>100</v>
      </c>
    </row>
    <row r="24" spans="1:17" x14ac:dyDescent="0.2">
      <c r="A24" s="16" t="s">
        <v>101</v>
      </c>
    </row>
    <row r="25" spans="1:17" x14ac:dyDescent="0.2">
      <c r="A25" s="16" t="s">
        <v>81</v>
      </c>
    </row>
    <row r="26" spans="1:17" x14ac:dyDescent="0.2">
      <c r="A26" s="16" t="s">
        <v>103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CC55C-24E5-4635-BD1C-2D814002F7B8}">
  <dimension ref="A2:F23"/>
  <sheetViews>
    <sheetView zoomScale="90" zoomScaleNormal="90" workbookViewId="0">
      <selection activeCell="J11" sqref="J11"/>
    </sheetView>
  </sheetViews>
  <sheetFormatPr defaultRowHeight="15" x14ac:dyDescent="0.25"/>
  <cols>
    <col min="2" max="2" width="12.85546875" bestFit="1" customWidth="1"/>
  </cols>
  <sheetData>
    <row r="2" spans="1:6" x14ac:dyDescent="0.25">
      <c r="A2">
        <v>1</v>
      </c>
      <c r="B2" t="str">
        <f>VLOOKUP(A2,A4:B6,2,0)</f>
        <v>All live births</v>
      </c>
      <c r="E2">
        <v>20</v>
      </c>
      <c r="F2" t="str">
        <f>VLOOKUP(E2,E4:F23,2,0)</f>
        <v>2023/24</v>
      </c>
    </row>
    <row r="4" spans="1:6" x14ac:dyDescent="0.25">
      <c r="A4">
        <v>1</v>
      </c>
      <c r="B4" t="s">
        <v>97</v>
      </c>
      <c r="E4">
        <v>1</v>
      </c>
      <c r="F4" t="s">
        <v>104</v>
      </c>
    </row>
    <row r="5" spans="1:6" x14ac:dyDescent="0.25">
      <c r="A5">
        <v>2</v>
      </c>
      <c r="B5" t="s">
        <v>31</v>
      </c>
      <c r="E5">
        <v>2</v>
      </c>
      <c r="F5" t="s">
        <v>105</v>
      </c>
    </row>
    <row r="6" spans="1:6" x14ac:dyDescent="0.25">
      <c r="A6">
        <v>3</v>
      </c>
      <c r="B6" t="s">
        <v>29</v>
      </c>
      <c r="E6">
        <v>3</v>
      </c>
      <c r="F6" t="s">
        <v>106</v>
      </c>
    </row>
    <row r="7" spans="1:6" x14ac:dyDescent="0.25">
      <c r="E7">
        <v>4</v>
      </c>
      <c r="F7" t="s">
        <v>107</v>
      </c>
    </row>
    <row r="8" spans="1:6" x14ac:dyDescent="0.25">
      <c r="E8">
        <v>5</v>
      </c>
      <c r="F8" t="s">
        <v>108</v>
      </c>
    </row>
    <row r="9" spans="1:6" x14ac:dyDescent="0.25">
      <c r="E9">
        <v>6</v>
      </c>
      <c r="F9" t="s">
        <v>109</v>
      </c>
    </row>
    <row r="10" spans="1:6" x14ac:dyDescent="0.25">
      <c r="E10">
        <v>7</v>
      </c>
      <c r="F10" t="s">
        <v>110</v>
      </c>
    </row>
    <row r="11" spans="1:6" x14ac:dyDescent="0.25">
      <c r="E11">
        <v>8</v>
      </c>
      <c r="F11" t="s">
        <v>111</v>
      </c>
    </row>
    <row r="12" spans="1:6" x14ac:dyDescent="0.25">
      <c r="E12">
        <v>9</v>
      </c>
      <c r="F12" t="s">
        <v>112</v>
      </c>
    </row>
    <row r="13" spans="1:6" x14ac:dyDescent="0.25">
      <c r="E13">
        <v>10</v>
      </c>
      <c r="F13" t="s">
        <v>113</v>
      </c>
    </row>
    <row r="14" spans="1:6" x14ac:dyDescent="0.25">
      <c r="E14">
        <v>11</v>
      </c>
      <c r="F14" t="s">
        <v>114</v>
      </c>
    </row>
    <row r="15" spans="1:6" x14ac:dyDescent="0.25">
      <c r="E15">
        <v>12</v>
      </c>
      <c r="F15" t="s">
        <v>115</v>
      </c>
    </row>
    <row r="16" spans="1:6" x14ac:dyDescent="0.25">
      <c r="E16">
        <v>13</v>
      </c>
      <c r="F16" t="s">
        <v>116</v>
      </c>
    </row>
    <row r="17" spans="5:6" x14ac:dyDescent="0.25">
      <c r="E17">
        <v>14</v>
      </c>
      <c r="F17" t="s">
        <v>117</v>
      </c>
    </row>
    <row r="18" spans="5:6" x14ac:dyDescent="0.25">
      <c r="E18">
        <v>15</v>
      </c>
      <c r="F18" t="s">
        <v>118</v>
      </c>
    </row>
    <row r="19" spans="5:6" x14ac:dyDescent="0.25">
      <c r="E19">
        <v>16</v>
      </c>
      <c r="F19" t="s">
        <v>119</v>
      </c>
    </row>
    <row r="20" spans="5:6" x14ac:dyDescent="0.25">
      <c r="E20">
        <v>17</v>
      </c>
      <c r="F20" t="s">
        <v>120</v>
      </c>
    </row>
    <row r="21" spans="5:6" x14ac:dyDescent="0.25">
      <c r="E21">
        <v>18</v>
      </c>
      <c r="F21" t="s">
        <v>121</v>
      </c>
    </row>
    <row r="22" spans="5:6" x14ac:dyDescent="0.25">
      <c r="E22">
        <v>19</v>
      </c>
      <c r="F22" t="s">
        <v>122</v>
      </c>
    </row>
    <row r="23" spans="5:6" x14ac:dyDescent="0.25">
      <c r="E23">
        <v>20</v>
      </c>
      <c r="F23" t="s">
        <v>469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6125C1197DB143B52F93EA145F20C8" ma:contentTypeVersion="19" ma:contentTypeDescription="Create a new document." ma:contentTypeScope="" ma:versionID="bbe9588b99ac0fd282d4758bef350605">
  <xsd:schema xmlns:xsd="http://www.w3.org/2001/XMLSchema" xmlns:xs="http://www.w3.org/2001/XMLSchema" xmlns:p="http://schemas.microsoft.com/office/2006/metadata/properties" xmlns:ns2="158eac70-73b0-45c8-8281-c2471280e21a" xmlns:ns3="15e9c7c7-720e-457f-8d7f-28edf1a58f24" targetNamespace="http://schemas.microsoft.com/office/2006/metadata/properties" ma:root="true" ma:fieldsID="fde598f1fe38cd6dee17c787b68c48aa" ns2:_="" ns3:_="">
    <xsd:import namespace="158eac70-73b0-45c8-8281-c2471280e21a"/>
    <xsd:import namespace="15e9c7c7-720e-457f-8d7f-28edf1a58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8eac70-73b0-45c8-8281-c2471280e2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description="" ma:hidden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6ac32b6-d060-42fb-93c0-6c46742e1a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9c7c7-720e-457f-8d7f-28edf1a58f2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617566a-e273-4538-bac9-becd14a1bc44}" ma:internalName="TaxCatchAll" ma:showField="CatchAllData" ma:web="15e9c7c7-720e-457f-8d7f-28edf1a58f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e9c7c7-720e-457f-8d7f-28edf1a58f24" xsi:nil="true"/>
    <lcf76f155ced4ddcb4097134ff3c332f xmlns="158eac70-73b0-45c8-8281-c2471280e2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E13B7CF-6EF5-40D1-BE91-4355EAD1369D}"/>
</file>

<file path=customXml/itemProps2.xml><?xml version="1.0" encoding="utf-8"?>
<ds:datastoreItem xmlns:ds="http://schemas.openxmlformats.org/officeDocument/2006/customXml" ds:itemID="{B4CEF50A-209A-4332-83CC-B23ABC34ECE6}"/>
</file>

<file path=customXml/itemProps3.xml><?xml version="1.0" encoding="utf-8"?>
<ds:datastoreItem xmlns:ds="http://schemas.openxmlformats.org/officeDocument/2006/customXml" ds:itemID="{E0EE3C4E-1DB0-48FD-AE28-3237000A0D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Index</vt:lpstr>
      <vt:lpstr>2.1</vt:lpstr>
      <vt:lpstr>2.1_data</vt:lpstr>
      <vt:lpstr>2.2</vt:lpstr>
      <vt:lpstr>2.2_data</vt:lpstr>
      <vt:lpstr>2.3</vt:lpstr>
      <vt:lpstr>2.3_data</vt:lpstr>
      <vt:lpstr>2.4</vt:lpstr>
      <vt:lpstr>Lookup</vt:lpstr>
      <vt:lpstr>t2.1</vt:lpstr>
      <vt:lpstr>t2.2</vt:lpstr>
      <vt:lpstr>t2.3</vt:lpstr>
    </vt:vector>
  </TitlesOfParts>
  <Company>NHSS National Services Scotland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stuarw02</dc:creator>
  <cp:lastModifiedBy>Stuart Wrigglesworth</cp:lastModifiedBy>
  <dcterms:created xsi:type="dcterms:W3CDTF">2022-10-03T13:52:18Z</dcterms:created>
  <dcterms:modified xsi:type="dcterms:W3CDTF">2024-10-16T14:55:15Z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0x010100956125C1197DB143B52F93EA145F20C8</vt:lpwstr>
  </property>
</Properties>
</file>