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dule submissions\Module-1-Excel-challenge\"/>
    </mc:Choice>
  </mc:AlternateContent>
  <xr:revisionPtr revIDLastSave="0" documentId="13_ncr:1_{CACA561A-DE5E-4979-B19F-F5458F4BD732}" xr6:coauthVersionLast="47" xr6:coauthVersionMax="47" xr10:uidLastSave="{00000000-0000-0000-0000-000000000000}"/>
  <bookViews>
    <workbookView xWindow="-98" yWindow="-98" windowWidth="21795" windowHeight="12975" firstSheet="2" activeTab="5" xr2:uid="{00000000-000D-0000-FFFF-FFFF00000000}"/>
  </bookViews>
  <sheets>
    <sheet name="Crowdfunding" sheetId="1" r:id="rId1"/>
    <sheet name="pivot table" sheetId="3" r:id="rId2"/>
    <sheet name="pivot table sub category" sheetId="4" r:id="rId3"/>
    <sheet name="Pivot table date" sheetId="5" r:id="rId4"/>
    <sheet name="statistical Analysis" sheetId="7" r:id="rId5"/>
    <sheet name="outcomes based on goal" sheetId="6" r:id="rId6"/>
  </sheets>
  <definedNames>
    <definedName name="_xlnm._FilterDatabase" localSheetId="0" hidden="1">Crowdfunding!$A$1:$P$1002</definedName>
    <definedName name="backers">'statistical Analysis'!$J$2:$J$365</definedName>
    <definedName name="count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N8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B4" i="6"/>
  <c r="B3" i="6"/>
  <c r="C2" i="6"/>
  <c r="B13" i="6"/>
  <c r="B11" i="6"/>
  <c r="B10" i="6"/>
  <c r="B9" i="6"/>
  <c r="B8" i="6"/>
  <c r="B7" i="6"/>
  <c r="B6" i="6"/>
  <c r="B5" i="6"/>
  <c r="B2" i="6"/>
  <c r="N7" i="7"/>
  <c r="N6" i="7"/>
  <c r="N5" i="7"/>
  <c r="N4" i="7"/>
  <c r="N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R2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F1002" i="1"/>
  <c r="F8" i="7" l="1"/>
  <c r="F7" i="7"/>
  <c r="F6" i="7"/>
  <c r="F5" i="7"/>
  <c r="F4" i="7"/>
  <c r="F3" i="7"/>
  <c r="E2" i="6"/>
  <c r="F2" i="6" s="1"/>
  <c r="E7" i="6"/>
  <c r="G7" i="6" s="1"/>
  <c r="E8" i="6"/>
  <c r="H8" i="6" s="1"/>
  <c r="E10" i="6"/>
  <c r="G10" i="6" s="1"/>
  <c r="E9" i="6"/>
  <c r="F9" i="6" s="1"/>
  <c r="E11" i="6"/>
  <c r="G11" i="6" s="1"/>
  <c r="E12" i="6"/>
  <c r="G12" i="6" s="1"/>
  <c r="E13" i="6"/>
  <c r="G13" i="6" s="1"/>
  <c r="H7" i="6"/>
  <c r="E6" i="6"/>
  <c r="G6" i="6" s="1"/>
  <c r="E5" i="6"/>
  <c r="F5" i="6" s="1"/>
  <c r="E4" i="6"/>
  <c r="F4" i="6" s="1"/>
  <c r="E3" i="6"/>
  <c r="H3" i="6" s="1"/>
  <c r="F13" i="6"/>
  <c r="F10" i="6" l="1"/>
  <c r="F12" i="6"/>
  <c r="G2" i="6"/>
  <c r="H2" i="6"/>
  <c r="H6" i="6"/>
  <c r="H5" i="6"/>
  <c r="H4" i="6"/>
  <c r="F11" i="6"/>
  <c r="G8" i="6"/>
  <c r="F6" i="6"/>
  <c r="H13" i="6"/>
  <c r="G5" i="6"/>
  <c r="H12" i="6"/>
  <c r="G9" i="6"/>
  <c r="G4" i="6"/>
  <c r="H11" i="6"/>
  <c r="G3" i="6"/>
  <c r="H10" i="6"/>
  <c r="F7" i="6"/>
  <c r="H9" i="6"/>
  <c r="F8" i="6"/>
  <c r="F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tc={82AC2AA5-48C2-4F80-AE74-C0FAFCC31F7B}</author>
  </authors>
  <commentList>
    <comment ref="O2" authorId="0" shapeId="0" xr:uid="{82AC2AA5-48C2-4F80-AE74-C0FAFCC31F7B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used the data tab and split the columns using '/' as delimeter</t>
      </text>
    </comment>
  </commentList>
</comments>
</file>

<file path=xl/sharedStrings.xml><?xml version="1.0" encoding="utf-8"?>
<sst xmlns="http://schemas.openxmlformats.org/spreadsheetml/2006/main" count="9066" uniqueCount="2115">
  <si>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</si>
  <si>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</si>
  <si>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</si>
  <si>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</si>
  <si>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</si>
  <si>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</si>
  <si>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</si>
  <si>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</si>
  <si>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</si>
  <si>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</si>
  <si>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</si>
  <si>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</si>
  <si>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</si>
  <si>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</si>
  <si>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</si>
  <si>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</si>
  <si>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</si>
  <si>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</si>
  <si>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</si>
  <si>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</si>
  <si>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</si>
  <si>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</si>
  <si>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</si>
  <si>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</si>
  <si>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</si>
  <si>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</si>
  <si>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</si>
  <si>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</si>
  <si>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</si>
  <si>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</si>
  <si>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</si>
  <si>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</si>
  <si>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</si>
  <si>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</si>
  <si>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</si>
  <si>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</si>
  <si>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</si>
  <si>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</si>
  <si>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</si>
  <si>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</si>
  <si>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</si>
  <si>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</si>
  <si>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</si>
  <si>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</si>
  <si>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</si>
  <si>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</si>
  <si>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</si>
  <si>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</si>
  <si>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</si>
  <si>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</si>
  <si>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</si>
  <si>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</si>
  <si>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</si>
  <si>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</si>
  <si>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</si>
  <si>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</si>
  <si>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</si>
  <si>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</si>
  <si>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</si>
  <si>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</si>
  <si>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</si>
  <si>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</si>
  <si>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</si>
  <si>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</si>
  <si>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</si>
  <si>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</si>
  <si>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</si>
  <si>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</si>
  <si>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</si>
  <si>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</si>
  <si>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</si>
  <si>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</si>
  <si>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</si>
  <si>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</si>
  <si>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</si>
  <si>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</si>
  <si>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</si>
  <si>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</si>
  <si>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</si>
  <si>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</si>
  <si>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</si>
  <si>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</si>
  <si>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</si>
  <si>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</si>
  <si>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</si>
  <si>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</si>
  <si>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</si>
  <si>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</si>
  <si>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</si>
  <si>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</si>
  <si>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</si>
  <si>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</si>
  <si>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</si>
  <si>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</si>
  <si>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</si>
  <si>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</si>
  <si>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</si>
  <si>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</si>
  <si>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</si>
  <si>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</si>
  <si>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</si>
  <si>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</si>
  <si>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</si>
  <si>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</si>
  <si>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</si>
  <si>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</si>
  <si>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</si>
  <si>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</si>
  <si>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</si>
  <si>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</si>
  <si>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</si>
  <si>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</si>
  <si>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</si>
  <si>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</si>
  <si>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</si>
  <si>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</si>
  <si>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</si>
  <si>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</si>
  <si>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</si>
  <si>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</si>
  <si>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</si>
  <si>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</si>
  <si>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</si>
  <si>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</si>
  <si>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</si>
  <si>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</si>
  <si>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</si>
  <si>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</si>
  <si>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</si>
  <si>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</si>
  <si>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</si>
  <si>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</si>
  <si>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</si>
  <si>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</si>
  <si>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</si>
  <si>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</si>
  <si>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</si>
  <si>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</si>
  <si>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</si>
  <si>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</si>
  <si>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</si>
  <si>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</si>
  <si>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</si>
  <si>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</si>
  <si>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</si>
  <si>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</si>
  <si>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</si>
  <si>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</si>
  <si>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</si>
  <si>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</si>
  <si>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</si>
  <si>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</si>
  <si>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</si>
  <si>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</si>
  <si>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</si>
  <si>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</si>
  <si>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</si>
  <si>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</si>
  <si>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</si>
  <si>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</si>
  <si>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</si>
  <si>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</si>
  <si>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</si>
  <si>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</si>
  <si>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</si>
  <si>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</si>
  <si>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</si>
  <si>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</si>
  <si>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</si>
  <si>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</si>
  <si>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</si>
  <si>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</si>
  <si>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</si>
  <si>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</si>
  <si>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</si>
  <si>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</si>
  <si>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</si>
  <si>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</si>
  <si>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</si>
  <si>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</si>
  <si>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</si>
  <si>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</si>
  <si>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</si>
  <si>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</si>
  <si>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</si>
  <si>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</si>
  <si>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</si>
  <si>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</si>
  <si>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</si>
  <si>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</si>
  <si>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</si>
  <si>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</si>
  <si>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</si>
  <si>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</si>
  <si>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</si>
  <si>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</si>
  <si>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</si>
  <si>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</si>
  <si>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</si>
  <si>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</si>
  <si>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</si>
  <si>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</si>
  <si>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</si>
  <si>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</si>
  <si>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</si>
  <si>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</si>
  <si>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</si>
  <si>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</si>
  <si>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</si>
  <si>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</si>
  <si>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</si>
  <si>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</si>
  <si>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</si>
  <si>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</si>
  <si>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</si>
  <si>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</si>
  <si>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</si>
  <si>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</si>
  <si>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</si>
  <si>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</si>
  <si>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</si>
  <si>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</si>
  <si>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</si>
  <si>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</si>
  <si>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</si>
  <si>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</si>
  <si>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</si>
  <si>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</si>
  <si>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</si>
  <si>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</si>
  <si>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</si>
  <si>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</si>
  <si>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</si>
  <si>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</si>
  <si>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</si>
  <si>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</si>
  <si>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</si>
  <si>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</si>
  <si>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</si>
  <si>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</si>
  <si>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</si>
  <si>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</si>
  <si>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</si>
  <si>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</si>
  <si>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</si>
  <si>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</si>
  <si>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</si>
  <si>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</si>
  <si>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</si>
  <si>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</si>
  <si>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</si>
  <si>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</si>
  <si>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</si>
  <si>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</si>
  <si>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</si>
  <si>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</si>
  <si>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</si>
  <si>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</si>
  <si>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</si>
  <si>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</si>
  <si>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</si>
  <si>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</si>
  <si>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</si>
  <si>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</si>
  <si>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</si>
  <si>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</si>
  <si>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</si>
  <si>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</si>
  <si>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</si>
  <si>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</si>
  <si>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</si>
  <si>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</si>
  <si>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</si>
  <si>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</si>
  <si>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</si>
  <si>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</si>
  <si>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</si>
  <si>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</si>
  <si>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</si>
  <si>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</si>
  <si>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</si>
  <si>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</si>
  <si>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</si>
  <si>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</si>
  <si>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</si>
  <si>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</si>
  <si>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</si>
  <si>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</si>
  <si>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</si>
  <si>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</si>
  <si>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</si>
  <si>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</si>
  <si>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</si>
  <si>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</si>
  <si>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</si>
  <si>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</si>
  <si>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</si>
  <si>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</si>
  <si>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</si>
  <si>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</si>
  <si>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</si>
  <si>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</si>
  <si>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</si>
  <si>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</si>
  <si>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</si>
  <si>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</si>
  <si>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</si>
  <si>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</si>
  <si>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</si>
  <si>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</si>
  <si>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</si>
  <si>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</si>
  <si>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</si>
  <si>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</si>
  <si>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</si>
  <si>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</si>
  <si>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</si>
  <si>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</si>
  <si>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</si>
  <si>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</si>
  <si>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</si>
  <si>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</si>
  <si>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</si>
  <si>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</si>
  <si>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</si>
  <si>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</si>
  <si>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</si>
  <si>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</si>
  <si>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</si>
  <si>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</si>
  <si>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</si>
  <si>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</si>
  <si>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</si>
  <si>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</si>
  <si>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</si>
  <si>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</si>
  <si>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</si>
  <si>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</si>
  <si>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</si>
  <si>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</si>
  <si>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</si>
  <si>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</si>
  <si>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</si>
  <si>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</si>
  <si>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</si>
  <si>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</si>
  <si>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</si>
  <si>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</si>
  <si>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</si>
  <si>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</si>
  <si>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</si>
  <si>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</si>
  <si>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</si>
  <si>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</si>
  <si>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</si>
  <si>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</si>
  <si>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</si>
  <si>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</si>
  <si>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</si>
  <si>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</si>
  <si>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</si>
  <si>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</si>
  <si>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</si>
  <si>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</si>
  <si>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</si>
  <si>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</si>
  <si>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</si>
  <si>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</si>
  <si>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</si>
  <si>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</si>
  <si>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</si>
  <si>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</si>
  <si>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</si>
  <si>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</si>
  <si>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</si>
  <si>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</si>
  <si>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</si>
  <si>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</si>
  <si>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</si>
  <si>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</si>
  <si>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</si>
  <si>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</si>
  <si>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</si>
  <si>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</si>
  <si>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</si>
  <si>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</si>
  <si>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</si>
  <si>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</si>
  <si>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</si>
  <si>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</si>
  <si>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</si>
  <si>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</si>
  <si>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</si>
  <si>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</si>
  <si>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</si>
  <si>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</si>
  <si>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</si>
  <si>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</si>
  <si>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</si>
  <si>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</si>
  <si>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</si>
  <si>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</si>
  <si>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</si>
  <si>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</si>
  <si>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</si>
  <si>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</si>
  <si>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</si>
  <si>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</si>
  <si>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</si>
  <si>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</si>
  <si>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</si>
  <si>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</si>
  <si>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</si>
  <si>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</si>
  <si>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</si>
  <si>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</si>
  <si>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</si>
  <si>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</si>
  <si>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</si>
  <si>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</si>
  <si>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</si>
  <si>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</si>
  <si>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</si>
  <si>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</si>
  <si>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</si>
  <si>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</si>
  <si>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</si>
  <si>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</si>
  <si>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</si>
  <si>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</si>
  <si>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</si>
  <si>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</si>
  <si>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</si>
  <si>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</si>
  <si>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</si>
  <si>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</si>
  <si>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</si>
  <si>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</si>
  <si>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</si>
  <si>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</si>
  <si>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</si>
  <si>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</si>
  <si>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</si>
  <si>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</si>
  <si>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</si>
  <si>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</si>
  <si>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</si>
  <si>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</si>
  <si>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</si>
  <si>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</si>
  <si>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</si>
  <si>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</si>
  <si>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</si>
  <si>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</si>
  <si>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</si>
  <si>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</si>
  <si>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</si>
  <si>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</si>
  <si>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</si>
  <si>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</si>
  <si>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</si>
  <si>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</si>
  <si>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</si>
  <si>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</si>
  <si>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</si>
  <si>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</si>
  <si>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</si>
  <si>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</si>
  <si>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</si>
  <si>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</si>
  <si>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</si>
  <si>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</si>
  <si>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</si>
  <si>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</si>
  <si>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</si>
  <si>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</si>
  <si>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</si>
  <si>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</si>
  <si>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</si>
  <si>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</si>
  <si>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</si>
  <si>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</si>
  <si>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</si>
  <si>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</si>
  <si>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</si>
  <si>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</si>
  <si>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</si>
  <si>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</si>
  <si>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</si>
  <si>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</si>
  <si>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</si>
  <si>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</si>
  <si>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</si>
  <si>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</si>
  <si>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</si>
  <si>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</si>
  <si>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</si>
  <si>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</si>
  <si>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</si>
  <si>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</si>
  <si>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</si>
  <si>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</si>
  <si>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</si>
  <si>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</si>
  <si>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</si>
  <si>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</si>
  <si>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</si>
  <si>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</si>
  <si>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</si>
  <si>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</si>
  <si>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</si>
  <si>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</si>
  <si>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</si>
  <si>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</si>
  <si>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</si>
  <si>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</si>
  <si>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</si>
  <si>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</si>
  <si>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</si>
  <si>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</si>
  <si>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</si>
  <si>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</si>
  <si>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</si>
  <si>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</si>
  <si>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</si>
  <si>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</si>
  <si>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</si>
  <si>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</si>
  <si>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</si>
  <si>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</si>
  <si>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</si>
  <si>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</si>
  <si>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</si>
  <si>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</si>
  <si>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</si>
  <si>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</si>
  <si>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</si>
  <si>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</si>
  <si>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</si>
  <si>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</si>
  <si>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</si>
  <si>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</si>
  <si>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</si>
  <si>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</si>
  <si>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</si>
  <si>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</si>
  <si>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</si>
  <si>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</si>
  <si>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</si>
  <si>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</si>
  <si>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</si>
  <si>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</si>
  <si>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</si>
  <si>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</si>
  <si>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</si>
  <si>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</si>
  <si>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</si>
  <si>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</si>
  <si>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</si>
  <si>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</si>
  <si>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</si>
  <si>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</si>
  <si>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</si>
  <si>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</si>
  <si>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</si>
  <si>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</si>
  <si>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</si>
  <si>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</si>
  <si>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</si>
  <si>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</si>
  <si>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</si>
  <si>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</si>
  <si>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</si>
  <si>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</si>
  <si>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</si>
  <si>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</si>
  <si>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</si>
  <si>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</si>
  <si>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</si>
  <si>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</si>
  <si>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</si>
  <si>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</si>
  <si>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</si>
  <si>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</si>
  <si>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</si>
  <si>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</si>
  <si>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</si>
  <si>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</si>
  <si>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</si>
  <si>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</si>
  <si>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</si>
  <si>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</si>
  <si>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</si>
  <si>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</si>
  <si>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</si>
  <si>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</si>
  <si>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</si>
  <si>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</si>
  <si>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</si>
  <si>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</si>
  <si>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</si>
  <si>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</si>
  <si>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</si>
  <si>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</si>
  <si>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</si>
  <si>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</si>
  <si>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</si>
  <si>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</si>
  <si>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</si>
  <si>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</si>
  <si>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</si>
  <si>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</si>
  <si>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</si>
  <si>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</si>
  <si>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</si>
  <si>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</si>
  <si>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</si>
  <si>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</si>
  <si>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</si>
  <si>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</si>
  <si>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</si>
  <si>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</si>
  <si>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</si>
  <si>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</si>
  <si>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</si>
  <si>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</si>
  <si>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</si>
  <si>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</si>
  <si>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</si>
  <si>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</si>
  <si>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</si>
  <si>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</si>
  <si>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</si>
  <si>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</si>
  <si>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</si>
  <si>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</si>
  <si>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</si>
  <si>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</si>
  <si>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</si>
  <si>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</si>
  <si>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</si>
  <si>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</si>
  <si>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</si>
  <si>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</si>
  <si>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</si>
  <si>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</si>
  <si>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</si>
  <si>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</si>
  <si>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</si>
  <si>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</si>
  <si>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</si>
  <si>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</si>
  <si>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</si>
  <si>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</si>
  <si>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</si>
  <si>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</si>
  <si>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</si>
  <si>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</si>
  <si>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</si>
  <si>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</si>
  <si>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</si>
  <si>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</si>
  <si>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</si>
  <si>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</si>
  <si>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</si>
  <si>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</si>
  <si>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</si>
  <si>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</si>
  <si>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</si>
  <si>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</si>
  <si>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</si>
  <si>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</si>
  <si>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</si>
  <si>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</si>
  <si>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</si>
  <si>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</si>
  <si>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</si>
  <si>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</si>
  <si>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</si>
  <si>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</si>
  <si>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</si>
  <si>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</si>
  <si>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</si>
  <si>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</si>
  <si>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</si>
  <si>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</si>
  <si>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</si>
  <si>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</si>
  <si>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</si>
  <si>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</si>
  <si>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</si>
  <si>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</si>
  <si>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</si>
  <si>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</si>
  <si>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</si>
  <si>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</si>
  <si>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</si>
  <si>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</si>
  <si>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</si>
  <si>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</si>
  <si>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</si>
  <si>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</si>
  <si>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</si>
  <si>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</si>
  <si>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</si>
  <si>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</si>
  <si>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</si>
  <si>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</si>
  <si>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</si>
  <si>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</si>
  <si>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</si>
  <si>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</si>
  <si>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</si>
  <si>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</si>
  <si>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</si>
  <si>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</si>
  <si>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</si>
  <si>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</si>
  <si>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</si>
  <si>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</si>
  <si>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</si>
  <si>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</si>
  <si>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</si>
  <si>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</si>
  <si>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</si>
  <si>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</si>
  <si>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</si>
  <si>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</si>
  <si>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</si>
  <si>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</si>
  <si>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</si>
  <si>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</si>
  <si>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</si>
  <si>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</si>
  <si>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</si>
  <si>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</si>
  <si>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</si>
  <si>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</si>
  <si>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</si>
  <si>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</si>
  <si>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</si>
  <si>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</si>
  <si>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</si>
  <si>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</si>
  <si>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</si>
  <si>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</si>
  <si>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</si>
  <si>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</si>
  <si>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</si>
  <si>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</si>
  <si>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</si>
  <si>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</si>
  <si>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</si>
  <si>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</si>
  <si>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</si>
  <si>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</si>
  <si>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</si>
  <si>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</si>
  <si>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</si>
  <si>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</si>
  <si>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</si>
  <si>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</si>
  <si>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</si>
  <si>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</si>
  <si>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</si>
  <si>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</si>
  <si>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</si>
  <si>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</si>
  <si>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</si>
  <si>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</si>
  <si>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</si>
  <si>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</si>
  <si>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</si>
  <si>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</si>
  <si>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</si>
  <si>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</si>
  <si>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</si>
  <si>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</si>
  <si>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</si>
  <si>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</si>
  <si>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</si>
  <si>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</si>
  <si>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</si>
  <si>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</si>
  <si>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</si>
  <si>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</si>
  <si>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</si>
  <si>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</si>
  <si>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</si>
  <si>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</si>
  <si>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</si>
  <si>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</si>
  <si>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</si>
  <si>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</si>
  <si>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</si>
  <si>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</si>
  <si>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</si>
  <si>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</si>
  <si>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</si>
  <si>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</si>
  <si>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</si>
  <si>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</si>
  <si>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</si>
  <si>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</si>
  <si>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</si>
  <si>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</si>
  <si>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</si>
  <si>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</si>
  <si>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</si>
  <si>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</si>
  <si>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</si>
  <si>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</si>
  <si>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</si>
  <si>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</si>
  <si>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</si>
  <si>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</si>
  <si>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</si>
  <si>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</si>
  <si>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</si>
  <si>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</si>
  <si>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</si>
  <si>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</si>
  <si>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</si>
  <si>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</si>
  <si>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</si>
  <si>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</si>
  <si>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</si>
  <si>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</si>
  <si>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</si>
  <si>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</si>
  <si>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</si>
  <si>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</si>
  <si>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</si>
  <si>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</si>
  <si>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</si>
  <si>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</si>
  <si>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</si>
  <si>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</si>
  <si>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</si>
  <si>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</si>
  <si>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</si>
  <si>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</si>
  <si>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</si>
  <si>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</si>
  <si>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</si>
  <si>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</si>
  <si>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</si>
  <si>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</si>
  <si>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</si>
  <si>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</si>
  <si>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</si>
  <si>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</si>
  <si>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</si>
  <si>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</si>
  <si>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</si>
  <si>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</si>
  <si>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</si>
  <si>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</si>
  <si>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</si>
  <si>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</si>
  <si>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</si>
  <si>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</si>
  <si>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</si>
  <si>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</si>
  <si>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</si>
  <si>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</si>
  <si>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</si>
  <si>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</si>
  <si>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</si>
  <si>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</si>
  <si>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</si>
  <si>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</si>
  <si>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</si>
  <si>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</si>
  <si>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</si>
  <si>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</si>
  <si>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</si>
  <si>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</si>
  <si>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</si>
  <si>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</si>
  <si>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</si>
  <si>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</si>
  <si>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</si>
  <si>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</si>
  <si>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</si>
  <si>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</si>
  <si>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</si>
  <si>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</si>
  <si>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</si>
  <si>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</si>
  <si>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</si>
  <si>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</si>
  <si>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</si>
  <si>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</si>
  <si>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</si>
  <si>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</si>
  <si>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</si>
  <si>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</si>
  <si>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</si>
  <si>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</si>
  <si>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</si>
  <si>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</si>
  <si>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</si>
  <si>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</si>
  <si>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</si>
  <si>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</si>
  <si>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</si>
  <si>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</si>
  <si>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</si>
  <si>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</si>
  <si>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</si>
  <si>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</si>
  <si>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</si>
  <si>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</si>
  <si>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</si>
  <si>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</si>
  <si>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</si>
  <si>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</si>
  <si>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</si>
  <si>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</si>
  <si>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</si>
  <si>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</si>
  <si>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</si>
  <si>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</si>
  <si>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</si>
  <si>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</si>
  <si>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</si>
  <si>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</si>
  <si>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</si>
  <si>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</si>
  <si>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</si>
  <si>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</si>
  <si>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</si>
  <si>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</si>
  <si>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</si>
  <si>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</si>
  <si>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</si>
  <si>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</si>
  <si>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</si>
  <si>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</si>
  <si>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</si>
  <si>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</si>
  <si>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</si>
  <si>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</si>
  <si>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</si>
  <si>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</si>
  <si>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</si>
  <si>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</si>
  <si>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</si>
  <si>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</si>
  <si>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</si>
  <si>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</si>
  <si>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</si>
  <si>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</si>
  <si>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</si>
  <si>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</si>
  <si>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</si>
  <si>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</si>
  <si>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</si>
  <si>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</si>
  <si>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</si>
  <si>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</si>
  <si>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</si>
  <si>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</si>
  <si>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</si>
  <si>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</si>
  <si>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</si>
  <si>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</si>
  <si>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</si>
  <si>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</si>
  <si>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</si>
  <si>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</si>
  <si>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</si>
  <si>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</si>
  <si>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</si>
  <si>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</si>
  <si>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</si>
  <si>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</si>
  <si>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</si>
  <si>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</si>
  <si>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</si>
  <si>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</si>
  <si>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</si>
  <si>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</si>
  <si>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</si>
  <si>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</si>
  <si>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</si>
  <si>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</si>
  <si>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</si>
  <si>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</si>
  <si>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</si>
  <si>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</si>
  <si>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</si>
  <si>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</si>
  <si>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</si>
  <si>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</si>
  <si>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</si>
  <si>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</si>
  <si>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</si>
  <si>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</si>
  <si>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</si>
  <si>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</si>
  <si>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</si>
  <si>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</si>
  <si>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</si>
  <si>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</si>
  <si>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</si>
  <si>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</si>
  <si>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</si>
  <si>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</si>
  <si>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</si>
  <si>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</si>
  <si>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</si>
  <si>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</si>
  <si>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</si>
  <si>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</si>
  <si>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</si>
  <si>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</si>
  <si>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</si>
  <si>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</si>
  <si>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</si>
  <si>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</si>
  <si>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</si>
  <si>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</si>
  <si>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</si>
  <si>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</si>
  <si>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</si>
  <si>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</si>
  <si>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</si>
  <si>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</si>
  <si>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</si>
  <si>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</si>
  <si>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</si>
  <si>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</si>
  <si>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</si>
  <si>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</si>
  <si>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</si>
  <si>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</si>
  <si>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</si>
  <si>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</si>
  <si>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</si>
  <si>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</si>
  <si>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</si>
  <si>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</si>
  <si>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</si>
  <si>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</si>
  <si>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</si>
  <si>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</si>
  <si>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</si>
  <si>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</si>
  <si>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</si>
  <si>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</si>
  <si>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</si>
  <si>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</si>
  <si>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</si>
  <si>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</si>
  <si>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</si>
  <si>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</si>
  <si>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</si>
  <si>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</si>
  <si>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</si>
  <si>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</si>
  <si>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</si>
  <si>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</si>
  <si>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</si>
  <si>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</si>
  <si>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</si>
  <si>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</si>
  <si>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</si>
  <si>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</si>
  <si>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</si>
  <si>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</si>
  <si>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</si>
  <si>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</si>
  <si>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</si>
  <si>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</si>
  <si>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</si>
  <si>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</si>
  <si>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</si>
  <si>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</si>
  <si>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</si>
  <si>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</si>
  <si>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</si>
  <si>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</si>
  <si>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</si>
  <si>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</si>
  <si>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</si>
  <si>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</si>
  <si>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</si>
  <si>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</si>
  <si>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</si>
  <si>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</si>
  <si>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</si>
  <si>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</si>
  <si>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</si>
  <si>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</si>
  <si>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</si>
  <si>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</si>
  <si>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</si>
  <si>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</si>
  <si>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</si>
  <si>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</si>
  <si>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</si>
  <si>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</si>
  <si>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</si>
  <si>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</si>
  <si>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</si>
  <si>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</si>
  <si>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</si>
  <si>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</si>
  <si>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</si>
  <si>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</si>
  <si>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</si>
  <si>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</si>
  <si>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</si>
  <si>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</si>
  <si>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</si>
  <si>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</si>
  <si>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</si>
  <si>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</si>
  <si>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</si>
  <si>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</si>
  <si>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</si>
  <si>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</si>
  <si>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</si>
  <si>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</si>
  <si>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</si>
  <si>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</si>
  <si>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</si>
  <si>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</si>
  <si>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</si>
  <si>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</si>
  <si>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</si>
  <si>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</si>
  <si>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</si>
  <si>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</si>
  <si>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</si>
  <si>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</si>
  <si>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</si>
  <si>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</si>
  <si>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</si>
  <si>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</si>
  <si>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</si>
  <si>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</si>
  <si>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</si>
  <si>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</si>
  <si>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</si>
  <si>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</si>
  <si>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</si>
  <si>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</si>
  <si>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</si>
  <si>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</si>
  <si>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</si>
  <si>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</si>
  <si>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</si>
  <si>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</si>
  <si>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</si>
  <si>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</si>
  <si>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</si>
  <si>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</si>
  <si>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</si>
  <si>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</si>
  <si>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</si>
  <si>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</si>
  <si>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</si>
  <si>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</si>
  <si>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</si>
  <si>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</si>
  <si>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</si>
  <si>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</si>
  <si>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</si>
  <si>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</si>
  <si>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</si>
  <si>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</si>
  <si>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</si>
  <si>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</si>
  <si>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</si>
  <si>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</si>
  <si>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</si>
  <si>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</si>
  <si>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</si>
  <si>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</si>
  <si>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</si>
  <si>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</si>
  <si>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</si>
  <si>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</si>
  <si>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</si>
  <si>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</si>
  <si>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</si>
  <si>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</si>
  <si>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</si>
  <si>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</si>
  <si>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</si>
  <si>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</si>
  <si>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</si>
  <si>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</si>
  <si>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</si>
  <si>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</si>
  <si>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</si>
  <si>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</si>
  <si>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</si>
  <si>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</si>
  <si>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</si>
  <si>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</si>
  <si>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</si>
  <si>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</si>
  <si>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</si>
  <si>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</si>
  <si>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</si>
  <si>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</si>
  <si>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</si>
  <si>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</si>
  <si>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</si>
  <si>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</si>
  <si>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</si>
  <si>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</si>
  <si>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</si>
  <si>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</si>
  <si>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</si>
  <si>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</si>
  <si>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</si>
  <si>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</si>
  <si>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</si>
  <si>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</si>
  <si>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</si>
  <si>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</si>
  <si>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</si>
  <si>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</si>
  <si>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</si>
  <si>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</si>
  <si>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</si>
  <si>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</si>
  <si>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</si>
  <si>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</si>
  <si>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</si>
  <si>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</si>
  <si>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</si>
  <si>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</si>
  <si>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</si>
  <si>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</si>
  <si>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</si>
  <si>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</si>
  <si>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</si>
  <si>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</si>
  <si>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</si>
  <si>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</si>
  <si>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</si>
  <si>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</si>
  <si>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</si>
  <si>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</si>
  <si>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</si>
  <si>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</si>
  <si>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</si>
  <si>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</si>
  <si>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</si>
  <si>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</si>
  <si>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</si>
  <si>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</si>
  <si>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</si>
  <si>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</si>
  <si>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</si>
  <si>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</si>
  <si>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</si>
  <si>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</si>
  <si>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</si>
  <si>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</si>
  <si>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</si>
  <si>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</si>
  <si>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</si>
  <si>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</si>
  <si>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</si>
  <si>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</si>
  <si>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</si>
  <si>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</si>
  <si>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</si>
  <si>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</si>
  <si>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</si>
  <si>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</si>
  <si>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</si>
  <si>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</si>
  <si>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</si>
  <si>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</si>
  <si>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</si>
  <si>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</si>
  <si>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</si>
  <si>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</si>
  <si>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</si>
  <si>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</si>
  <si>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</si>
  <si>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</si>
  <si>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</si>
  <si>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</si>
  <si>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</si>
  <si>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</si>
  <si>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</si>
  <si>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</si>
  <si>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</si>
  <si>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</si>
  <si>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</si>
  <si>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</si>
  <si>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</si>
  <si>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</si>
  <si>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</si>
  <si>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</si>
  <si>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</si>
  <si>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</si>
  <si>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</si>
  <si>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</si>
  <si>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</si>
  <si>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</si>
  <si>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</si>
  <si>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</si>
  <si>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</si>
  <si>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</si>
  <si>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</si>
  <si>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</si>
  <si>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</si>
  <si>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</si>
  <si>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</si>
  <si>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</si>
  <si>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</si>
  <si>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</si>
  <si>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</si>
  <si>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</si>
  <si>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</si>
  <si>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</si>
  <si>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</si>
  <si>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</si>
  <si>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</si>
  <si>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</si>
  <si>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</si>
  <si>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</si>
  <si>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</si>
  <si>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</si>
  <si>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</si>
  <si>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</si>
  <si>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</si>
  <si>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</si>
  <si>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</si>
  <si>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</si>
  <si>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</si>
  <si>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</si>
  <si>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</si>
  <si>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</si>
  <si>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</si>
  <si>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</si>
  <si>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</si>
  <si>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</si>
  <si>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</si>
  <si>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</si>
  <si>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</si>
  <si>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</si>
  <si>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</si>
  <si>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</si>
  <si>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</si>
  <si>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</si>
  <si>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</si>
  <si>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</si>
  <si>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</si>
  <si>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</si>
  <si>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</si>
  <si>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</si>
  <si>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</si>
  <si>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</si>
  <si>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</si>
  <si>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</si>
  <si>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</si>
  <si>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</si>
  <si>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</si>
  <si>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</si>
  <si>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</si>
  <si>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</si>
  <si>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</si>
  <si>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</si>
  <si>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</si>
  <si>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</si>
  <si>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</si>
  <si>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</si>
  <si>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</si>
  <si>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</si>
  <si>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</si>
  <si>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</si>
  <si>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</si>
  <si>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</si>
  <si>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</si>
  <si>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</si>
  <si>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</si>
  <si>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</si>
  <si>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</si>
  <si>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</si>
  <si>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</si>
  <si>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</si>
  <si>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</si>
  <si>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</si>
  <si>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</si>
  <si>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</si>
  <si>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</si>
  <si>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</si>
  <si>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</si>
  <si>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</si>
  <si>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</si>
  <si>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</si>
  <si>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</si>
  <si>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</si>
  <si>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</si>
  <si>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</si>
  <si>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</si>
  <si>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</si>
  <si>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</si>
  <si>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</si>
  <si>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</si>
  <si>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</si>
  <si>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</si>
  <si>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</si>
  <si>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</si>
  <si>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</si>
  <si>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</si>
  <si>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</si>
  <si>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</si>
  <si>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</si>
  <si>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</si>
  <si>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</si>
  <si>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</si>
  <si>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</si>
  <si>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</si>
  <si>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</si>
  <si>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</si>
  <si>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</si>
  <si>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</si>
  <si>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</si>
  <si>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</si>
  <si>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</si>
  <si>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</si>
  <si>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</si>
  <si>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</si>
  <si>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</si>
  <si>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</si>
  <si>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</si>
  <si>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</si>
  <si>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</si>
  <si>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</si>
  <si>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</si>
  <si>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</si>
  <si>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</si>
  <si>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</si>
  <si>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</si>
  <si>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</si>
  <si>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</si>
  <si>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</si>
  <si>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</si>
  <si>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</si>
  <si>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</si>
  <si>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</si>
  <si>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</si>
  <si>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</si>
  <si>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</si>
  <si>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</si>
  <si>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</si>
  <si>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</si>
  <si>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</si>
  <si>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</si>
  <si>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</si>
  <si>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</si>
  <si>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</si>
  <si>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</si>
  <si>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</si>
  <si>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</si>
  <si>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</si>
  <si>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</si>
  <si>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</si>
  <si>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</si>
  <si>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</si>
  <si>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</si>
  <si>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</si>
  <si>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</si>
  <si>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</si>
  <si>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</si>
  <si>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</si>
  <si>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</si>
  <si>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</si>
  <si>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</si>
  <si>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</si>
  <si>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</si>
  <si>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</si>
  <si>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</si>
  <si>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</si>
  <si>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</si>
  <si>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</si>
  <si>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</si>
  <si>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</si>
  <si>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</si>
  <si>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</si>
  <si>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</si>
  <si>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</si>
  <si>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</si>
  <si>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</si>
  <si>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</si>
  <si>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</si>
  <si>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</si>
  <si>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</si>
  <si>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</si>
  <si>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</si>
  <si>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</si>
  <si>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</si>
  <si>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</si>
  <si>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</si>
  <si>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</si>
  <si>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</si>
  <si>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</si>
  <si>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</si>
  <si>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</si>
  <si>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</si>
  <si>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</si>
  <si>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</si>
  <si>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</si>
  <si>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</si>
  <si>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</si>
  <si>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</si>
  <si>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</si>
  <si>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</si>
  <si>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</si>
  <si>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</si>
  <si>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</si>
  <si>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</si>
  <si>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</si>
  <si>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</si>
  <si>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</si>
  <si>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</si>
  <si>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</si>
  <si>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</si>
  <si>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</si>
  <si>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</si>
  <si>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</si>
  <si>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</si>
  <si>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</si>
  <si>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</si>
  <si>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</si>
  <si>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</si>
  <si>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</si>
  <si>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</si>
  <si>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</si>
  <si>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</si>
  <si>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</si>
  <si>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</si>
  <si>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</si>
  <si>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</si>
  <si>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</si>
  <si>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</si>
  <si>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</si>
  <si>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</si>
  <si>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</si>
  <si>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</si>
  <si>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</si>
  <si>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</si>
  <si>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</si>
  <si>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</si>
  <si>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</si>
  <si>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</si>
  <si>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</si>
  <si>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</si>
  <si>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</si>
  <si>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</si>
  <si>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</si>
  <si>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</si>
  <si>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</si>
  <si>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</si>
  <si>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</si>
  <si>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</si>
  <si>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</si>
  <si>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</si>
  <si>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</si>
  <si>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</si>
  <si>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</si>
  <si>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</si>
  <si>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</si>
  <si>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</si>
  <si>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</si>
  <si>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</si>
  <si>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</si>
  <si>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</si>
  <si>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</si>
  <si>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</si>
  <si>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</si>
  <si>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</si>
  <si>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</si>
  <si>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</si>
  <si>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</si>
  <si>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</si>
  <si>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</si>
  <si>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</si>
  <si>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</si>
  <si>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</si>
  <si>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</si>
  <si>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</si>
  <si>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</si>
  <si>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</si>
  <si>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</si>
  <si>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</si>
  <si>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</si>
  <si>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</si>
  <si>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</si>
  <si>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</si>
  <si>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</si>
  <si>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</si>
  <si>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</si>
  <si>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</si>
  <si>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</si>
  <si>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</si>
  <si>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</si>
  <si>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</si>
  <si>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</si>
  <si>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</si>
  <si>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</si>
  <si>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</si>
  <si>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</si>
  <si>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</si>
  <si>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</si>
  <si>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</si>
  <si>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</si>
  <si>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</si>
  <si>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</si>
  <si>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</si>
  <si>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</si>
  <si>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</si>
  <si>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</si>
  <si>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</si>
  <si>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</si>
  <si>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</si>
  <si>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</si>
  <si>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</si>
  <si>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</si>
  <si>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</si>
  <si>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</si>
  <si>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</si>
  <si>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</si>
  <si>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</si>
  <si>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</si>
  <si>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</si>
  <si>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</si>
  <si>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</si>
  <si>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</si>
  <si>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</si>
  <si>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</si>
  <si>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</si>
  <si>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</si>
  <si>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</si>
  <si>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</si>
  <si>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</si>
  <si>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</si>
  <si>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</si>
  <si>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</si>
  <si>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</si>
  <si>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</si>
  <si>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</si>
  <si>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</si>
  <si>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</si>
  <si>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</si>
  <si>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</si>
  <si>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</si>
  <si>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</si>
  <si>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</si>
  <si>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</si>
  <si>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</si>
  <si>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</si>
  <si>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</si>
  <si>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</si>
  <si>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</si>
  <si>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</si>
  <si>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</si>
  <si>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</si>
  <si>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</si>
  <si>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</si>
  <si>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</si>
  <si>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</si>
  <si>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</si>
  <si>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</si>
  <si>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</si>
  <si>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</si>
  <si>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</si>
  <si>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</si>
  <si>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</si>
  <si>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</si>
  <si>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</si>
  <si>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</si>
  <si>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</si>
  <si>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</si>
  <si>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</si>
  <si>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</si>
  <si>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</si>
  <si>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</si>
  <si>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</si>
  <si>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</si>
  <si>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</si>
  <si>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</si>
  <si>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</si>
  <si>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</si>
  <si>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</si>
  <si>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</si>
  <si>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</si>
  <si>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</si>
  <si>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</si>
  <si>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</si>
  <si>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</si>
  <si>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</si>
  <si>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</si>
  <si>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</si>
  <si>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</si>
  <si>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</si>
  <si>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</si>
  <si>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</si>
  <si>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</si>
  <si>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</si>
  <si>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</si>
  <si>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</si>
  <si>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</si>
  <si>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</si>
  <si>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</si>
  <si>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</si>
  <si>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</si>
  <si>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</si>
  <si>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</si>
  <si>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</si>
  <si>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</si>
  <si>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</si>
  <si>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</si>
  <si>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</si>
  <si>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</si>
  <si>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</si>
  <si>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</si>
  <si>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</si>
  <si>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</si>
  <si>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</si>
  <si>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</si>
  <si>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</si>
  <si>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</si>
  <si>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</si>
  <si>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</si>
  <si>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</si>
  <si>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</si>
  <si>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</si>
  <si>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</si>
  <si>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</si>
  <si>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</si>
  <si>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</si>
  <si>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</si>
  <si>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</si>
  <si>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</si>
  <si>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</si>
  <si>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</si>
  <si>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</si>
  <si>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</si>
  <si>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</si>
  <si>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</si>
  <si>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</si>
  <si>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</si>
  <si>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</si>
  <si>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</si>
  <si>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</si>
  <si>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</si>
  <si>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</si>
  <si>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</si>
  <si>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</si>
  <si>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</si>
  <si>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</si>
  <si>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</si>
  <si>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</si>
  <si>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</si>
  <si>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</si>
  <si>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</si>
  <si>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</si>
  <si>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</si>
  <si>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</si>
  <si>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</si>
  <si>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</si>
  <si>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</si>
  <si>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</si>
  <si>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</si>
  <si>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</si>
  <si>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</si>
  <si>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</si>
  <si>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</si>
  <si>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</si>
  <si>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</si>
  <si>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</si>
  <si>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</si>
  <si>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</si>
  <si>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</si>
  <si>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</si>
  <si>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</si>
  <si>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</si>
  <si>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</si>
  <si>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</si>
  <si>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</si>
  <si>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</si>
  <si>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</si>
  <si>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</si>
  <si>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</si>
  <si>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</si>
  <si>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</si>
  <si>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</si>
  <si>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</si>
  <si>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</si>
  <si>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</si>
  <si>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</si>
  <si>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</si>
  <si>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</si>
  <si>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</si>
  <si>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</si>
  <si>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</si>
  <si>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</si>
  <si>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</si>
  <si>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</si>
  <si>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</si>
  <si>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</si>
  <si>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</si>
  <si>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</si>
  <si>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</si>
  <si>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</si>
  <si>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</si>
  <si>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</si>
  <si>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</si>
  <si>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</si>
  <si>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</si>
  <si>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</si>
  <si>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</si>
  <si>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</si>
  <si>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</si>
  <si>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</si>
  <si>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</si>
  <si>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</si>
  <si>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</si>
  <si>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</si>
  <si>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</si>
  <si>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</si>
  <si>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</si>
  <si>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</si>
  <si>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</si>
  <si>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</si>
  <si>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</si>
  <si>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</si>
  <si>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</si>
  <si>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</si>
  <si>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</si>
  <si>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</si>
  <si>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</si>
  <si>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</si>
  <si>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</si>
  <si>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</si>
  <si>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</si>
  <si>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</si>
  <si>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</si>
  <si>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</si>
  <si>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</si>
  <si>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</si>
  <si>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</si>
  <si>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</si>
  <si>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</si>
  <si>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</si>
  <si>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</si>
  <si>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</si>
  <si>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</si>
  <si>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</si>
  <si>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</si>
  <si>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</si>
  <si>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</si>
  <si>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</si>
  <si>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</si>
  <si>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</si>
  <si>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</si>
  <si>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</si>
  <si>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</si>
  <si>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</si>
  <si>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</si>
  <si>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</si>
  <si>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</si>
  <si>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</si>
  <si>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</si>
  <si>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</si>
  <si>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</si>
  <si>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</si>
  <si>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</si>
  <si>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</si>
  <si>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</si>
  <si>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</si>
  <si>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</si>
  <si>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</si>
  <si>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</si>
  <si>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</si>
  <si>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</si>
  <si>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</si>
  <si>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</si>
  <si>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</si>
  <si>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</si>
  <si>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</si>
  <si>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</si>
  <si>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</si>
  <si>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</si>
  <si>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</si>
  <si>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</si>
  <si>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</si>
  <si>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</si>
  <si>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</si>
  <si>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</si>
  <si>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</si>
  <si>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</si>
  <si>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</si>
  <si>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</si>
  <si>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</si>
  <si>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</si>
  <si>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</si>
  <si>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</si>
  <si>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</si>
  <si>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</si>
  <si>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</si>
  <si>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</si>
  <si>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</si>
  <si>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</si>
  <si>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</si>
  <si>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</si>
  <si>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</si>
  <si>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</si>
  <si>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</si>
  <si>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</si>
  <si>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</si>
  <si>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</si>
  <si>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</si>
  <si>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</si>
  <si>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</si>
  <si>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</si>
  <si>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</si>
  <si>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</si>
  <si>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</si>
  <si>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</si>
  <si>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</si>
  <si>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</si>
  <si>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</si>
  <si>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</si>
  <si>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</si>
  <si>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</si>
  <si>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</si>
  <si>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</si>
  <si>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</si>
  <si>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</si>
  <si>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</si>
  <si>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</si>
  <si>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</si>
  <si>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</si>
  <si>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</si>
  <si>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</si>
  <si>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</si>
  <si>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</si>
  <si>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</si>
  <si>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</si>
  <si>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</si>
  <si>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</si>
  <si>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</si>
  <si>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</si>
  <si>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</si>
  <si>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</si>
  <si>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</si>
  <si>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</si>
  <si>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</si>
  <si>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</si>
  <si>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</si>
  <si>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</si>
  <si>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</si>
  <si>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</si>
  <si>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</si>
  <si>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</si>
  <si>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</si>
  <si>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</si>
  <si>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</si>
  <si>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</si>
  <si>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</si>
  <si>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</si>
  <si>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</si>
  <si>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</si>
  <si>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</si>
  <si>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</si>
  <si>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</si>
  <si>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</si>
  <si>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</si>
  <si>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</si>
  <si>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</si>
  <si>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</si>
  <si>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</si>
  <si>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</si>
  <si>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</si>
  <si>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</si>
  <si>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</si>
  <si>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</si>
  <si>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</si>
  <si>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</si>
  <si>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</si>
  <si>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</si>
  <si>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</si>
  <si>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</si>
  <si>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</si>
  <si>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</si>
  <si>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</si>
  <si>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</si>
  <si>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</si>
  <si>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</si>
  <si>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</si>
  <si>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</si>
  <si>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</si>
  <si>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</si>
  <si>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</si>
  <si>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</si>
  <si>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</si>
  <si>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</si>
  <si>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</si>
  <si>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</si>
  <si>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</si>
  <si>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</si>
  <si>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</si>
  <si>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</si>
  <si>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</si>
  <si>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</si>
  <si>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</si>
  <si>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</si>
  <si>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</si>
  <si>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</si>
  <si>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</si>
  <si>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</si>
  <si>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</si>
  <si>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</si>
  <si>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</si>
  <si>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</si>
  <si>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</si>
  <si>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</si>
  <si>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</si>
  <si>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</si>
  <si>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</si>
  <si>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</si>
  <si>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</si>
  <si>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</si>
  <si>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</si>
  <si>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</si>
  <si>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</si>
  <si>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Column Labels</t>
  </si>
  <si>
    <t>Grand Total</t>
  </si>
  <si>
    <t>Row Labels</t>
  </si>
  <si>
    <t>Count of outcome</t>
  </si>
  <si>
    <t>(All)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</si>
  <si>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</si>
  <si>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</si>
  <si>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</si>
  <si>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</si>
  <si>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</si>
  <si>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</si>
  <si>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</si>
  <si>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</si>
  <si>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</si>
  <si>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</si>
  <si>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</si>
  <si>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</si>
  <si>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</si>
  <si>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conmversion)</t>
  </si>
  <si>
    <t>Goal</t>
  </si>
  <si>
    <t>less than 1000</t>
  </si>
  <si>
    <t>1000 to 4999</t>
  </si>
  <si>
    <t>5000 to 9999</t>
  </si>
  <si>
    <t>10,000 to 14,999</t>
  </si>
  <si>
    <t>20,000 to 24,999</t>
  </si>
  <si>
    <t>25000 to 29,000</t>
  </si>
  <si>
    <t>30,000 to 34,999</t>
  </si>
  <si>
    <t>35,000 to 39,000</t>
  </si>
  <si>
    <t>40,000 to 44,999</t>
  </si>
  <si>
    <t>45,000 to 49,000</t>
  </si>
  <si>
    <t>greater than or equal to 50,000</t>
  </si>
  <si>
    <t>number sucessful</t>
  </si>
  <si>
    <t>number failed</t>
  </si>
  <si>
    <t xml:space="preserve">number canceled </t>
  </si>
  <si>
    <t>total projects</t>
  </si>
  <si>
    <t>percentage sucessful</t>
  </si>
  <si>
    <t>percentage failed</t>
  </si>
  <si>
    <t>percentage canceled.</t>
  </si>
  <si>
    <t xml:space="preserve">outcome </t>
  </si>
  <si>
    <t>mean</t>
  </si>
  <si>
    <t>median</t>
  </si>
  <si>
    <t>minimum backers</t>
  </si>
  <si>
    <t>maximum backers</t>
  </si>
  <si>
    <t>count of backers</t>
  </si>
  <si>
    <t>variance</t>
  </si>
  <si>
    <t>std deviation</t>
  </si>
  <si>
    <t>15000 to 19999</t>
  </si>
  <si>
    <t>date created conversion</t>
  </si>
  <si>
    <t>category &amp; sub-category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</si>
  <si>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</si>
  <si>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</si>
  <si>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</si>
  <si>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</si>
  <si>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</si>
  <si>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</si>
  <si>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</si>
  <si>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</si>
  <si>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</si>
  <si>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</si>
  <si>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</si>
  <si>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</si>
  <si>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</si>
  <si>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</si>
  <si>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</si>
  <si>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</si>
  <si>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</si>
  <si>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</si>
  <si>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</si>
  <si>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</si>
  <si>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</si>
  <si>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</si>
  <si>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</si>
  <si>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</si>
  <si>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sub-category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</si>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</sst>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444444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8" fillId="0" borderId="10" xfId="0" applyFont="1" applyBorder="1"/>
    <xf numFmtId="9" fontId="0" fillId="0" borderId="10" xfId="42" applyFont="1" applyBorder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module 1.xlsx]pivot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F-4A35-904E-A1E43529445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F-4A35-904E-A1E435294450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F-4A35-904E-A1E435294450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2-4B5A-8FF3-AF49B11D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014671"/>
        <c:axId val="552026191"/>
      </c:barChart>
      <c:catAx>
        <c:axId val="5520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6191"/>
        <c:crosses val="autoZero"/>
        <c:auto val="1"/>
        <c:lblAlgn val="ctr"/>
        <c:lblOffset val="100"/>
        <c:noMultiLvlLbl val="0"/>
      </c:catAx>
      <c:valAx>
        <c:axId val="552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module 1.xlsx]pivot table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470F-B642-6F5F43DA4ACA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2-44EA-BE35-FDFF4085B170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2-44EA-BE35-FDFF4085B170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2-44EA-BE35-FDFF4085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94031"/>
        <c:axId val="551994511"/>
      </c:barChart>
      <c:catAx>
        <c:axId val="5519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511"/>
        <c:crosses val="autoZero"/>
        <c:auto val="1"/>
        <c:lblAlgn val="ctr"/>
        <c:lblOffset val="100"/>
        <c:noMultiLvlLbl val="0"/>
      </c:catAx>
      <c:valAx>
        <c:axId val="5519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module 1.xlsx]Pivot table date!PivotTable4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date'!$B$6:$B$18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5-4292-9716-0A9482FA2C28}"/>
            </c:ext>
          </c:extLst>
        </c:ser>
        <c:ser>
          <c:idx val="1"/>
          <c:order val="1"/>
          <c:tx>
            <c:strRef>
              <c:f>'Pivot table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date'!$C$6:$C$18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27</c:v>
                </c:pt>
                <c:pt idx="7">
                  <c:v>26</c:v>
                </c:pt>
                <c:pt idx="8">
                  <c:v>23</c:v>
                </c:pt>
                <c:pt idx="9">
                  <c:v>28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5-4292-9716-0A9482FA2C28}"/>
            </c:ext>
          </c:extLst>
        </c:ser>
        <c:ser>
          <c:idx val="2"/>
          <c:order val="2"/>
          <c:tx>
            <c:strRef>
              <c:f>'Pivot table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date'!$D$6:$D$18</c:f>
              <c:numCache>
                <c:formatCode>General</c:formatCode>
                <c:ptCount val="12"/>
                <c:pt idx="0">
                  <c:v>58</c:v>
                </c:pt>
                <c:pt idx="1">
                  <c:v>55</c:v>
                </c:pt>
                <c:pt idx="2">
                  <c:v>49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5-4292-9716-0A9482FA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23999"/>
        <c:axId val="923810559"/>
      </c:lineChart>
      <c:catAx>
        <c:axId val="9238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10559"/>
        <c:crosses val="autoZero"/>
        <c:auto val="1"/>
        <c:lblAlgn val="ctr"/>
        <c:lblOffset val="100"/>
        <c:noMultiLvlLbl val="0"/>
      </c:catAx>
      <c:valAx>
        <c:axId val="9238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goal'!$B$1</c:f>
              <c:strCache>
                <c:ptCount val="1"/>
                <c:pt idx="0">
                  <c:v>number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4AD4-810A-0B0290603EC9}"/>
            </c:ext>
          </c:extLst>
        </c:ser>
        <c:ser>
          <c:idx val="1"/>
          <c:order val="1"/>
          <c:tx>
            <c:strRef>
              <c:f>'outcomes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7-4AD4-810A-0B0290603EC9}"/>
            </c:ext>
          </c:extLst>
        </c:ser>
        <c:ser>
          <c:idx val="2"/>
          <c:order val="2"/>
          <c:tx>
            <c:strRef>
              <c:f>'outcomes based on goal'!$D$1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7-4AD4-810A-0B0290603EC9}"/>
            </c:ext>
          </c:extLst>
        </c:ser>
        <c:ser>
          <c:idx val="3"/>
          <c:order val="3"/>
          <c:tx>
            <c:strRef>
              <c:f>'outcomes based on goal'!$E$1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7-4AD4-810A-0B029060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23904"/>
        <c:axId val="189884896"/>
      </c:lineChart>
      <c:catAx>
        <c:axId val="24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896"/>
        <c:crosses val="autoZero"/>
        <c:auto val="1"/>
        <c:lblAlgn val="ctr"/>
        <c:lblOffset val="100"/>
        <c:noMultiLvlLbl val="0"/>
      </c:catAx>
      <c:valAx>
        <c:axId val="1898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57150</xdr:rowOff>
    </xdr:from>
    <xdr:to>
      <xdr:col>15</xdr:col>
      <xdr:colOff>471487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2663-5D64-C0E5-5E05-5E0DFA505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576470</xdr:colOff>
      <xdr:row>3</xdr:row>
      <xdr:rowOff>139768</xdr:rowOff>
    </xdr:from>
    <xdr:to>
      <xdr:col>17</xdr:col>
      <xdr:colOff>481426</xdr:colOff>
      <xdr:row>29</xdr:row>
      <xdr:rowOff>157803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66ECF-A4F7-BAD3-B563-6F04B113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471185</xdr:colOff>
      <xdr:row>2</xdr:row>
      <xdr:rowOff>182393</xdr:rowOff>
    </xdr:from>
    <xdr:to>
      <xdr:col>18</xdr:col>
      <xdr:colOff>48405</xdr:colOff>
      <xdr:row>26</xdr:row>
      <xdr:rowOff>186117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3C8BC-B250-BF44-254B-CFC94E9DD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771524</xdr:colOff>
      <xdr:row>13</xdr:row>
      <xdr:rowOff>100013</xdr:rowOff>
    </xdr:from>
    <xdr:to>
      <xdr:col>9</xdr:col>
      <xdr:colOff>423861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E2A7F-9D72-995F-8E78-58F67188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ma Saiyed" id="{BE0F8B2D-C323-495D-99A0-135C60688932}" userId="ad2490f836be2aa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aiyed" refreshedDate="45087.615518402781" createdVersion="8" refreshedVersion="8" minRefreshableVersion="3" recordCount="1000" xr:uid="{FD290F83-900D-47F0-8C29-51EF6448B589}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2">
      <sharedItems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aiyed" refreshedDate="45087.871836689817" createdVersion="8" refreshedVersion="8" minRefreshableVersion="3" recordCount="1000" xr:uid="{2250E9B5-B90F-47E6-BD55-C3CE0644ED4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average donation" numFmtId="2">
      <sharedItems containsMixedTypes="1" containsNumber="1" minValue="1" maxValue="41595.25"/>
    </cacheField>
    <cacheField name="date created conm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Months (date created conmversion)" numFmtId="0" databaseField="0">
      <fieldGroup base="17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mversion)" numFmtId="0" databaseField="0">
      <fieldGroup base="1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mversion)" numFmtId="0" databaseField="0">
      <fieldGroup base="1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x v="0"/>
    <n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x v="1"/>
    <x v="1"/>
    <n v="92.151898734177209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x v="2"/>
    <x v="2"/>
    <n v="100.01614035087719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x v="1"/>
    <x v="1"/>
    <n v="103.20833333333333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x v="3"/>
    <x v="3"/>
    <n v="99.339622641509436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x v="3"/>
    <x v="3"/>
    <n v="75.833333333333329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x v="4"/>
    <x v="4"/>
    <n v="60.555555555555557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x v="3"/>
    <x v="3"/>
    <n v="64.9383259911894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x v="3"/>
    <x v="3"/>
    <n v="30.997175141242938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x v="1"/>
    <x v="5"/>
    <n v="72.909090909090907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x v="4"/>
    <x v="6"/>
    <n v="62.9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x v="3"/>
    <x v="3"/>
    <n v="112.2222222222222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x v="4"/>
    <x v="6"/>
    <n v="102.34545454545454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x v="1"/>
    <x v="7"/>
    <n v="105.0510204081632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x v="1"/>
    <x v="7"/>
    <n v="94.144999999999996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x v="2"/>
    <x v="8"/>
    <n v="84.986725663716811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x v="5"/>
    <x v="9"/>
    <n v="110.41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x v="4"/>
    <x v="10"/>
    <n v="107.96236989591674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x v="3"/>
    <x v="3"/>
    <n v="45.103703703703701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x v="3"/>
    <x v="3"/>
    <n v="45.001483679525222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x v="4"/>
    <x v="6"/>
    <n v="105.97134670487107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x v="3"/>
    <x v="3"/>
    <n v="69.055555555555557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x v="3"/>
    <x v="3"/>
    <n v="85.044943820224717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x v="4"/>
    <x v="4"/>
    <n v="105.22535211267606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x v="2"/>
    <x v="8"/>
    <n v="39.003741114852225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x v="6"/>
    <x v="11"/>
    <n v="73.030674846625772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x v="3"/>
    <x v="3"/>
    <n v="35.009459459459457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x v="1"/>
    <x v="1"/>
    <n v="106.6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x v="3"/>
    <x v="3"/>
    <n v="61.997747747747745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x v="4"/>
    <x v="12"/>
    <n v="94.000622665006233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x v="4"/>
    <x v="10"/>
    <n v="112.05426356589147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x v="6"/>
    <x v="11"/>
    <n v="48.008849557522126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x v="4"/>
    <x v="4"/>
    <n v="38.004334633723452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x v="3"/>
    <x v="3"/>
    <n v="35.000184535892231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x v="4"/>
    <x v="4"/>
    <n v="85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x v="4"/>
    <x v="6"/>
    <n v="95.99389312977099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x v="3"/>
    <x v="3"/>
    <n v="68.8125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x v="5"/>
    <x v="13"/>
    <n v="105.97196261682242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x v="7"/>
    <x v="14"/>
    <n v="75.261194029850742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x v="3"/>
    <x v="3"/>
    <n v="57.125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x v="2"/>
    <x v="8"/>
    <n v="75.141414141414145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x v="1"/>
    <x v="1"/>
    <n v="107.42342342342343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x v="0"/>
    <x v="0"/>
    <n v="35.995495495495497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x v="5"/>
    <x v="15"/>
    <n v="26.998873148744366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x v="5"/>
    <x v="13"/>
    <n v="107.56122448979592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x v="3"/>
    <x v="3"/>
    <n v="94.375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x v="1"/>
    <x v="1"/>
    <n v="46.163043478260867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x v="3"/>
    <x v="3"/>
    <n v="47.845637583892618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x v="3"/>
    <x v="3"/>
    <n v="53.007815713698065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x v="1"/>
    <x v="1"/>
    <n v="45.05940594059406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x v="1"/>
    <x v="16"/>
    <n v="2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x v="2"/>
    <x v="8"/>
    <n v="99.00681663258350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x v="3"/>
    <x v="3"/>
    <n v="32.786666666666669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x v="4"/>
    <x v="6"/>
    <n v="59.11961722488038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x v="2"/>
    <x v="8"/>
    <n v="44.93333333333333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x v="1"/>
    <x v="17"/>
    <n v="89.664122137404576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x v="2"/>
    <x v="8"/>
    <n v="70.079268292682926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x v="6"/>
    <x v="11"/>
    <n v="31.059701492537314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x v="3"/>
    <x v="3"/>
    <n v="29.06161137440758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x v="3"/>
    <x v="3"/>
    <n v="30.0859375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x v="3"/>
    <x v="3"/>
    <n v="84.998125000000002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x v="3"/>
    <x v="3"/>
    <n v="82.001775410563695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x v="2"/>
    <x v="2"/>
    <n v="58.040160642570278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x v="3"/>
    <x v="3"/>
    <n v="111.4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x v="2"/>
    <x v="2"/>
    <n v="71.94736842105263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x v="3"/>
    <x v="3"/>
    <n v="61.038135593220339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x v="3"/>
    <x v="3"/>
    <n v="108.91666666666667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x v="2"/>
    <x v="8"/>
    <n v="29.001722017220171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x v="3"/>
    <x v="3"/>
    <n v="58.975609756097562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x v="3"/>
    <x v="3"/>
    <n v="111.82352941176471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x v="3"/>
    <x v="3"/>
    <n v="63.995555555555555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x v="3"/>
    <x v="3"/>
    <n v="85.315789473684205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x v="4"/>
    <x v="10"/>
    <n v="74.481481481481481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x v="1"/>
    <x v="17"/>
    <n v="105.1477272727272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x v="1"/>
    <x v="16"/>
    <n v="56.18823529411764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x v="7"/>
    <x v="14"/>
    <n v="85.917647058823533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x v="3"/>
    <x v="3"/>
    <n v="57.00296912114014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x v="4"/>
    <x v="10"/>
    <n v="79.642857142857139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x v="5"/>
    <x v="18"/>
    <n v="41.018181818181816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x v="3"/>
    <x v="3"/>
    <n v="48.004773269689736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x v="6"/>
    <x v="11"/>
    <n v="55.212598425196852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x v="1"/>
    <x v="1"/>
    <n v="92.109489051094897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x v="6"/>
    <x v="11"/>
    <n v="83.183333333333337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x v="1"/>
    <x v="5"/>
    <n v="39.996000000000002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x v="2"/>
    <x v="8"/>
    <n v="111.1336898395722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x v="1"/>
    <x v="7"/>
    <n v="90.563380281690144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x v="3"/>
    <x v="3"/>
    <n v="61.108374384236456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x v="1"/>
    <x v="1"/>
    <n v="83.022941970310384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x v="5"/>
    <x v="18"/>
    <n v="110.76106194690266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x v="3"/>
    <x v="3"/>
    <n v="89.458333333333329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x v="3"/>
    <x v="3"/>
    <n v="57.84905660377358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x v="5"/>
    <x v="18"/>
    <n v="109.99705449189985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x v="6"/>
    <x v="11"/>
    <n v="103.96586345381526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x v="3"/>
    <x v="3"/>
    <n v="107.99508196721311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x v="2"/>
    <x v="2"/>
    <n v="48.927777777777777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x v="4"/>
    <x v="4"/>
    <n v="37.66666666666666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x v="3"/>
    <x v="3"/>
    <n v="64.999141999141997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x v="0"/>
    <x v="0"/>
    <n v="106.61061946902655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x v="6"/>
    <x v="11"/>
    <n v="27.009016393442622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x v="3"/>
    <x v="3"/>
    <n v="91.16463414634147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x v="3"/>
    <x v="3"/>
    <n v="1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x v="1"/>
    <x v="5"/>
    <n v="56.054878048780488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x v="2"/>
    <x v="8"/>
    <n v="31.017857142857142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x v="1"/>
    <x v="5"/>
    <n v="66.513513513513516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x v="1"/>
    <x v="7"/>
    <n v="89.005216484089729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x v="2"/>
    <x v="2"/>
    <n v="103.46315789473684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x v="3"/>
    <x v="3"/>
    <n v="95.278911564625844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x v="3"/>
    <x v="3"/>
    <n v="75.895348837209298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x v="4"/>
    <x v="4"/>
    <n v="107.5783132530120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x v="4"/>
    <x v="19"/>
    <n v="51.31666666666667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x v="0"/>
    <x v="0"/>
    <n v="71.983108108108112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x v="5"/>
    <x v="15"/>
    <n v="108.95414201183432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x v="2"/>
    <x v="2"/>
    <n v="35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x v="0"/>
    <x v="0"/>
    <n v="94.938931297709928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x v="2"/>
    <x v="8"/>
    <n v="109.65079365079364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x v="5"/>
    <x v="13"/>
    <n v="44.001815980629537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x v="3"/>
    <x v="3"/>
    <n v="86.794520547945211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x v="4"/>
    <x v="19"/>
    <n v="30.992727272727272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x v="7"/>
    <x v="14"/>
    <n v="94.791044776119406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x v="4"/>
    <x v="4"/>
    <n v="69.79220779220779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x v="6"/>
    <x v="20"/>
    <n v="63.003367003367003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x v="6"/>
    <x v="11"/>
    <n v="110.0343300110742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x v="5"/>
    <x v="13"/>
    <n v="25.997933274284026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x v="3"/>
    <x v="3"/>
    <n v="49.987915407854985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x v="7"/>
    <x v="14"/>
    <n v="101.72340425531915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x v="3"/>
    <x v="3"/>
    <n v="47.083333333333336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x v="3"/>
    <x v="3"/>
    <n v="89.94444444444444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x v="3"/>
    <x v="3"/>
    <n v="78.96875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x v="1"/>
    <x v="1"/>
    <n v="80.067669172932327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x v="0"/>
    <x v="0"/>
    <n v="86.472727272727269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x v="4"/>
    <x v="6"/>
    <n v="28.001876172607879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x v="2"/>
    <x v="2"/>
    <n v="67.996725337699544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x v="3"/>
    <x v="3"/>
    <n v="43.078651685393261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x v="1"/>
    <x v="21"/>
    <n v="87.95597484276729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x v="4"/>
    <x v="4"/>
    <n v="94.987234042553197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x v="3"/>
    <x v="3"/>
    <n v="46.90598290598290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x v="4"/>
    <x v="6"/>
    <n v="46.913793103448278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x v="5"/>
    <x v="9"/>
    <n v="94.24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x v="6"/>
    <x v="20"/>
    <n v="80.139130434782615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x v="2"/>
    <x v="8"/>
    <n v="59.036809815950917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x v="4"/>
    <x v="4"/>
    <n v="65.989247311827953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x v="2"/>
    <x v="2"/>
    <n v="60.99253034547152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x v="2"/>
    <x v="2"/>
    <n v="98.307692307692307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x v="1"/>
    <x v="7"/>
    <n v="104.6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x v="3"/>
    <x v="3"/>
    <n v="86.06666666666666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x v="2"/>
    <x v="8"/>
    <n v="76.989583333333329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x v="3"/>
    <x v="3"/>
    <n v="29.764705882352942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x v="3"/>
    <x v="3"/>
    <n v="46.91959798994975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x v="2"/>
    <x v="8"/>
    <n v="105.18691588785046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x v="1"/>
    <x v="7"/>
    <n v="69.907692307692301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x v="1"/>
    <x v="1"/>
    <n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x v="1"/>
    <x v="5"/>
    <n v="60.011588275391958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x v="1"/>
    <x v="7"/>
    <n v="52.00622037914691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x v="3"/>
    <x v="3"/>
    <n v="31.000176025347649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x v="1"/>
    <x v="7"/>
    <n v="95.042492917847028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x v="3"/>
    <x v="3"/>
    <n v="75.968174204355108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x v="1"/>
    <x v="1"/>
    <n v="71.013192612137203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x v="7"/>
    <x v="14"/>
    <n v="73.73333333333333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x v="1"/>
    <x v="1"/>
    <n v="113.17073170731707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x v="3"/>
    <x v="3"/>
    <n v="105.00933552992861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x v="2"/>
    <x v="8"/>
    <n v="79.17682926829267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x v="2"/>
    <x v="2"/>
    <n v="57.333333333333336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x v="1"/>
    <x v="1"/>
    <n v="58.178343949044589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x v="7"/>
    <x v="14"/>
    <n v="36.032520325203251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x v="3"/>
    <x v="3"/>
    <n v="107.99068767908309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x v="2"/>
    <x v="2"/>
    <n v="44.005985634477256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x v="7"/>
    <x v="14"/>
    <n v="55.077868852459019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x v="3"/>
    <x v="3"/>
    <n v="74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x v="1"/>
    <x v="7"/>
    <n v="41.996858638743454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x v="4"/>
    <x v="12"/>
    <n v="77.988161010260455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x v="1"/>
    <x v="7"/>
    <n v="82.507462686567166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x v="5"/>
    <x v="18"/>
    <n v="104.2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x v="4"/>
    <x v="4"/>
    <n v="25.5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x v="3"/>
    <x v="3"/>
    <n v="100.98334401024984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x v="2"/>
    <x v="8"/>
    <n v="111.83333333333333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x v="3"/>
    <x v="3"/>
    <n v="41.999115044247787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x v="3"/>
    <x v="3"/>
    <n v="110.05115089514067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x v="3"/>
    <x v="3"/>
    <n v="58.997079225994888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x v="0"/>
    <x v="0"/>
    <n v="32.985714285714288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x v="3"/>
    <x v="3"/>
    <n v="45.005654509471306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x v="2"/>
    <x v="8"/>
    <n v="81.98196487897485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x v="2"/>
    <x v="2"/>
    <n v="39.080882352941174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x v="3"/>
    <x v="3"/>
    <n v="58.996383363471971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x v="1"/>
    <x v="1"/>
    <n v="40.988372093023258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x v="3"/>
    <x v="3"/>
    <n v="31.029411764705884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x v="4"/>
    <x v="19"/>
    <n v="37.789473684210527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x v="3"/>
    <x v="3"/>
    <n v="32.006772009029348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x v="4"/>
    <x v="12"/>
    <n v="95.966712898751737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x v="3"/>
    <x v="3"/>
    <n v="75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x v="3"/>
    <x v="3"/>
    <n v="102.0498866213152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x v="3"/>
    <x v="3"/>
    <n v="105.75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x v="3"/>
    <x v="3"/>
    <n v="37.06976744186046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x v="1"/>
    <x v="1"/>
    <n v="35.049382716049379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x v="1"/>
    <x v="7"/>
    <n v="46.33846153846153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x v="1"/>
    <x v="16"/>
    <n v="69.174603174603178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x v="1"/>
    <x v="5"/>
    <n v="109.07824427480917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x v="2"/>
    <x v="8"/>
    <n v="51.7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x v="4"/>
    <x v="6"/>
    <n v="82.010055304172951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x v="1"/>
    <x v="5"/>
    <n v="35.958333333333336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x v="1"/>
    <x v="1"/>
    <n v="74.461538461538467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x v="3"/>
    <x v="3"/>
    <n v="2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x v="2"/>
    <x v="2"/>
    <n v="91.114649681528661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x v="0"/>
    <x v="0"/>
    <n v="79.792682926829272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x v="3"/>
    <x v="3"/>
    <n v="42.999777678968428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x v="1"/>
    <x v="17"/>
    <n v="63.225000000000001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x v="3"/>
    <x v="3"/>
    <n v="70.174999999999997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x v="5"/>
    <x v="13"/>
    <n v="61.333333333333336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x v="1"/>
    <x v="1"/>
    <n v="99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x v="4"/>
    <x v="4"/>
    <n v="96.984900146127615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x v="4"/>
    <x v="4"/>
    <n v="51.004950495049506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x v="4"/>
    <x v="22"/>
    <n v="28.044247787610619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x v="3"/>
    <x v="3"/>
    <n v="60.984615384615381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x v="3"/>
    <x v="3"/>
    <n v="73.214285714285708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x v="1"/>
    <x v="7"/>
    <n v="39.99743529960363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x v="1"/>
    <x v="1"/>
    <n v="86.812121212121212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x v="3"/>
    <x v="3"/>
    <n v="42.125874125874127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x v="3"/>
    <x v="3"/>
    <n v="103.97851239669421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x v="4"/>
    <x v="22"/>
    <n v="62.003211991434689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x v="4"/>
    <x v="12"/>
    <n v="31.005037783375315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x v="4"/>
    <x v="10"/>
    <n v="89.991552956465242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x v="3"/>
    <x v="3"/>
    <n v="39.235294117647058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x v="0"/>
    <x v="0"/>
    <n v="54.993116108306566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x v="7"/>
    <x v="14"/>
    <n v="47.992753623188406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x v="3"/>
    <x v="3"/>
    <n v="87.966702470461868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x v="4"/>
    <x v="22"/>
    <n v="51.999165275459099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x v="1"/>
    <x v="1"/>
    <n v="29.999659863945578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x v="7"/>
    <x v="14"/>
    <n v="98.205357142857139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x v="6"/>
    <x v="20"/>
    <n v="108.96182396606575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x v="4"/>
    <x v="10"/>
    <n v="66.998379254457049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x v="6"/>
    <x v="20"/>
    <n v="64.99333594668758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x v="6"/>
    <x v="11"/>
    <n v="99.84158415841584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x v="3"/>
    <x v="3"/>
    <n v="82.432835820895519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x v="3"/>
    <x v="3"/>
    <n v="63.29347826086956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x v="4"/>
    <x v="10"/>
    <n v="96.774193548387103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x v="6"/>
    <x v="11"/>
    <n v="54.906040268456373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x v="4"/>
    <x v="10"/>
    <n v="39.010869565217391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x v="1"/>
    <x v="1"/>
    <n v="75.84210526315789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x v="4"/>
    <x v="10"/>
    <n v="45.051671732522799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x v="3"/>
    <x v="3"/>
    <n v="104.51546391752578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x v="2"/>
    <x v="8"/>
    <n v="76.268292682926827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x v="3"/>
    <x v="3"/>
    <n v="69.01569506726457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x v="5"/>
    <x v="9"/>
    <n v="101.9768408551068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x v="1"/>
    <x v="1"/>
    <n v="42.915999999999997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x v="3"/>
    <x v="3"/>
    <n v="43.025210084033617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x v="3"/>
    <x v="3"/>
    <n v="75.24528301886792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x v="3"/>
    <x v="3"/>
    <n v="69.023364485981304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x v="2"/>
    <x v="2"/>
    <n v="65.986486486486484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x v="5"/>
    <x v="13"/>
    <n v="98.013800424628457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x v="6"/>
    <x v="20"/>
    <n v="60.105504587155963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x v="5"/>
    <x v="18"/>
    <n v="26.00077339520494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x v="1"/>
    <x v="1"/>
    <n v="3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x v="3"/>
    <x v="3"/>
    <n v="38.019801980198018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x v="3"/>
    <x v="3"/>
    <n v="106.15254237288136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x v="4"/>
    <x v="6"/>
    <n v="81.019475655430711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x v="5"/>
    <x v="9"/>
    <n v="96.647727272727266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x v="1"/>
    <x v="1"/>
    <n v="57.003535651149086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x v="1"/>
    <x v="1"/>
    <n v="63.93333333333333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x v="3"/>
    <x v="3"/>
    <n v="90.456521739130437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x v="3"/>
    <x v="3"/>
    <n v="72.172043010752688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x v="7"/>
    <x v="14"/>
    <n v="77.934782608695656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x v="1"/>
    <x v="1"/>
    <n v="38.065134099616856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x v="1"/>
    <x v="1"/>
    <n v="57.936123348017624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x v="1"/>
    <x v="7"/>
    <n v="49.794392523364486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x v="7"/>
    <x v="14"/>
    <n v="54.050251256281406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x v="3"/>
    <x v="3"/>
    <n v="30.002721335268504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x v="3"/>
    <x v="3"/>
    <n v="70.127906976744185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x v="1"/>
    <x v="17"/>
    <n v="26.996228786926462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x v="3"/>
    <x v="3"/>
    <n v="51.990606936416185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x v="4"/>
    <x v="4"/>
    <n v="56.41666666666666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x v="4"/>
    <x v="19"/>
    <n v="101.63218390804597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x v="6"/>
    <x v="11"/>
    <n v="25.005291005291006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x v="7"/>
    <x v="14"/>
    <n v="32.016393442622949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x v="3"/>
    <x v="3"/>
    <n v="82.02164730728617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x v="3"/>
    <x v="3"/>
    <n v="37.957446808510639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x v="3"/>
    <x v="3"/>
    <n v="51.533333333333331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x v="5"/>
    <x v="18"/>
    <n v="81.19827586206896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x v="6"/>
    <x v="11"/>
    <n v="40.030075187969928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x v="3"/>
    <x v="3"/>
    <n v="89.939759036144579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x v="2"/>
    <x v="2"/>
    <n v="96.692307692307693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x v="3"/>
    <x v="3"/>
    <n v="25.010989010989011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x v="4"/>
    <x v="10"/>
    <n v="36.987277353689571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x v="3"/>
    <x v="3"/>
    <n v="73.012609117361791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x v="4"/>
    <x v="19"/>
    <n v="68.240601503759393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x v="1"/>
    <x v="1"/>
    <n v="52.310344827586206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x v="2"/>
    <x v="2"/>
    <n v="61.765151515151516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x v="3"/>
    <x v="3"/>
    <n v="25.027559055118111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x v="3"/>
    <x v="3"/>
    <n v="106.28804347826087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x v="1"/>
    <x v="5"/>
    <n v="75.07386363636364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x v="1"/>
    <x v="16"/>
    <n v="39.970802919708028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x v="3"/>
    <x v="3"/>
    <n v="39.982195845697326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x v="4"/>
    <x v="4"/>
    <n v="101.01541850220265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x v="2"/>
    <x v="2"/>
    <n v="76.813084112149539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x v="0"/>
    <x v="0"/>
    <n v="71.7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x v="3"/>
    <x v="3"/>
    <n v="33.28125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x v="3"/>
    <x v="3"/>
    <n v="43.923497267759565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x v="3"/>
    <x v="3"/>
    <n v="36.004712041884815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x v="3"/>
    <x v="3"/>
    <n v="88.21052631578948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x v="3"/>
    <x v="3"/>
    <n v="65.24038461538461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x v="1"/>
    <x v="1"/>
    <n v="69.958333333333329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x v="0"/>
    <x v="0"/>
    <n v="39.877551020408163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x v="5"/>
    <x v="9"/>
    <n v="5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x v="4"/>
    <x v="4"/>
    <n v="41.023728813559323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x v="3"/>
    <x v="3"/>
    <n v="98.914285714285711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x v="1"/>
    <x v="7"/>
    <n v="87.78125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x v="4"/>
    <x v="4"/>
    <n v="80.767605633802816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x v="3"/>
    <x v="3"/>
    <n v="94.28235294117647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x v="3"/>
    <x v="3"/>
    <n v="73.428571428571431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x v="5"/>
    <x v="13"/>
    <n v="65.968133535660087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x v="3"/>
    <x v="3"/>
    <n v="109.04109589041096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x v="1"/>
    <x v="7"/>
    <n v="41.16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x v="6"/>
    <x v="11"/>
    <n v="99.125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x v="3"/>
    <x v="3"/>
    <n v="105.88429752066116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x v="3"/>
    <x v="3"/>
    <n v="48.996525921966864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x v="1"/>
    <x v="1"/>
    <n v="39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x v="4"/>
    <x v="4"/>
    <n v="31.022556390977442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x v="3"/>
    <x v="3"/>
    <n v="103.87096774193549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x v="0"/>
    <x v="0"/>
    <n v="59.268518518518519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x v="3"/>
    <x v="3"/>
    <n v="42.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x v="1"/>
    <x v="1"/>
    <n v="53.117647058823529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x v="2"/>
    <x v="2"/>
    <n v="50.796875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x v="5"/>
    <x v="13"/>
    <n v="101.15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x v="4"/>
    <x v="12"/>
    <n v="65.000810372771468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x v="3"/>
    <x v="3"/>
    <n v="37.998645510835914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x v="4"/>
    <x v="4"/>
    <n v="82.615384615384613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x v="3"/>
    <x v="3"/>
    <n v="37.941368078175898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x v="3"/>
    <x v="3"/>
    <n v="80.780821917808225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x v="4"/>
    <x v="10"/>
    <n v="25.984375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x v="3"/>
    <x v="3"/>
    <n v="30.36363636363636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x v="1"/>
    <x v="1"/>
    <n v="54.004916018025398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x v="6"/>
    <x v="11"/>
    <n v="101.7867298578199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x v="4"/>
    <x v="4"/>
    <n v="45.003610108303249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x v="0"/>
    <x v="0"/>
    <n v="77.068421052631578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x v="2"/>
    <x v="8"/>
    <n v="88.076595744680844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x v="3"/>
    <x v="3"/>
    <n v="47.035573122529641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x v="1"/>
    <x v="1"/>
    <n v="110.99550763701707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x v="1"/>
    <x v="1"/>
    <n v="87.00306614104248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x v="1"/>
    <x v="1"/>
    <n v="63.994402985074629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x v="3"/>
    <x v="3"/>
    <n v="105.9945205479452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x v="3"/>
    <x v="3"/>
    <n v="73.989349112426041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x v="3"/>
    <x v="3"/>
    <n v="84.02004626060139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x v="7"/>
    <x v="14"/>
    <n v="88.966921119592882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x v="1"/>
    <x v="7"/>
    <n v="76.990453460620529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x v="3"/>
    <x v="3"/>
    <n v="97.146341463414629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x v="3"/>
    <x v="3"/>
    <n v="33.013605442176868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x v="6"/>
    <x v="11"/>
    <n v="99.950602409638549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x v="4"/>
    <x v="6"/>
    <n v="69.966767371601208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x v="1"/>
    <x v="7"/>
    <n v="110.32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x v="2"/>
    <x v="2"/>
    <n v="66.005235602094245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x v="0"/>
    <x v="0"/>
    <n v="41.005742176284812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x v="3"/>
    <x v="3"/>
    <n v="103.96316359696641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x v="1"/>
    <x v="17"/>
    <n v="5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x v="1"/>
    <x v="1"/>
    <n v="47.009935419771487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x v="3"/>
    <x v="3"/>
    <n v="29.606060606060606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x v="3"/>
    <x v="3"/>
    <n v="81.010569583088667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x v="4"/>
    <x v="4"/>
    <n v="94.35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x v="2"/>
    <x v="8"/>
    <n v="26.058139534883722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x v="3"/>
    <x v="3"/>
    <n v="85.775000000000006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x v="6"/>
    <x v="11"/>
    <n v="103.73170731707317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x v="7"/>
    <x v="14"/>
    <n v="49.826086956521742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x v="4"/>
    <x v="10"/>
    <n v="63.893048128342244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x v="3"/>
    <x v="3"/>
    <n v="47.002434782608695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x v="3"/>
    <x v="3"/>
    <n v="108.4772727272727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x v="1"/>
    <x v="1"/>
    <n v="72.015706806282722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x v="1"/>
    <x v="1"/>
    <n v="59.928057553956833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x v="1"/>
    <x v="7"/>
    <n v="78.209677419354833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x v="3"/>
    <x v="3"/>
    <n v="104.77678571428571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x v="3"/>
    <x v="3"/>
    <n v="105.52475247524752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x v="3"/>
    <x v="3"/>
    <n v="24.933333333333334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x v="4"/>
    <x v="4"/>
    <n v="69.873786407766985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x v="4"/>
    <x v="19"/>
    <n v="95.733766233766232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x v="3"/>
    <x v="3"/>
    <n v="29.997485752598056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x v="3"/>
    <x v="3"/>
    <n v="59.011948529411768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x v="4"/>
    <x v="4"/>
    <n v="84.757396449704146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x v="3"/>
    <x v="3"/>
    <n v="78.010921177587846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x v="4"/>
    <x v="4"/>
    <n v="50.0521541950113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x v="1"/>
    <x v="7"/>
    <n v="59.16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x v="1"/>
    <x v="1"/>
    <n v="93.702290076335885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x v="3"/>
    <x v="3"/>
    <n v="40.14173228346457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x v="4"/>
    <x v="4"/>
    <n v="70.090140845070422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x v="3"/>
    <x v="3"/>
    <n v="66.181818181818187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x v="3"/>
    <x v="3"/>
    <n v="47.714285714285715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x v="3"/>
    <x v="3"/>
    <n v="62.896774193548389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x v="7"/>
    <x v="14"/>
    <n v="86.611940298507463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x v="0"/>
    <x v="0"/>
    <n v="75.126984126984127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x v="4"/>
    <x v="4"/>
    <n v="41.00416753490310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x v="5"/>
    <x v="9"/>
    <n v="50.007915567282325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x v="3"/>
    <x v="3"/>
    <n v="96.96067415730337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x v="2"/>
    <x v="8"/>
    <n v="100.93160377358491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x v="1"/>
    <x v="7"/>
    <n v="89.22758620689654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x v="3"/>
    <x v="3"/>
    <n v="87.979166666666671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x v="7"/>
    <x v="14"/>
    <n v="89.5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x v="5"/>
    <x v="9"/>
    <n v="29.09271523178808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x v="2"/>
    <x v="8"/>
    <n v="42.006218905472636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x v="1"/>
    <x v="17"/>
    <n v="47.004903563255965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x v="4"/>
    <x v="4"/>
    <n v="110.44117647058823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x v="3"/>
    <x v="3"/>
    <n v="41.990909090909092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x v="4"/>
    <x v="6"/>
    <n v="48.012468827930178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x v="1"/>
    <x v="1"/>
    <n v="31.019823788546255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x v="4"/>
    <x v="10"/>
    <n v="99.203252032520325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x v="1"/>
    <x v="7"/>
    <n v="66.022316684378325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x v="7"/>
    <x v="14"/>
    <n v="2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x v="3"/>
    <x v="3"/>
    <n v="46.060200668896321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x v="4"/>
    <x v="12"/>
    <n v="73.650000000000006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x v="3"/>
    <x v="3"/>
    <n v="55.99336650082919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x v="3"/>
    <x v="3"/>
    <n v="68.985695127402778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x v="3"/>
    <x v="3"/>
    <n v="60.981609195402299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x v="4"/>
    <x v="4"/>
    <n v="110.98139534883721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x v="3"/>
    <x v="3"/>
    <n v="25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x v="4"/>
    <x v="4"/>
    <n v="78.759740259740255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x v="1"/>
    <x v="1"/>
    <n v="87.960784313725483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x v="6"/>
    <x v="20"/>
    <n v="49.987398739873989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x v="3"/>
    <x v="3"/>
    <n v="99.524390243902445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x v="5"/>
    <x v="13"/>
    <n v="104.82089552238806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x v="4"/>
    <x v="10"/>
    <n v="108.01469237832875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x v="0"/>
    <x v="0"/>
    <n v="28.998544660724033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x v="3"/>
    <x v="3"/>
    <n v="30.02870813397129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x v="4"/>
    <x v="4"/>
    <n v="41.005559416261292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x v="3"/>
    <x v="3"/>
    <n v="62.866666666666667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x v="4"/>
    <x v="4"/>
    <n v="47.005002501250623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x v="2"/>
    <x v="2"/>
    <n v="26.997693638285604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x v="3"/>
    <x v="3"/>
    <n v="68.329787234042556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x v="2"/>
    <x v="8"/>
    <n v="50.974576271186443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x v="3"/>
    <x v="3"/>
    <n v="54.024390243902438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x v="0"/>
    <x v="0"/>
    <n v="97.055555555555557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x v="1"/>
    <x v="7"/>
    <n v="24.867469879518072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x v="7"/>
    <x v="14"/>
    <n v="84.423913043478265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x v="3"/>
    <x v="3"/>
    <n v="47.091324200913242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x v="3"/>
    <x v="3"/>
    <n v="77.996041171813147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x v="4"/>
    <x v="10"/>
    <n v="62.967871485943775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x v="7"/>
    <x v="14"/>
    <n v="81.006080449017773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x v="3"/>
    <x v="3"/>
    <n v="65.321428571428569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x v="3"/>
    <x v="3"/>
    <n v="104.43617021276596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x v="3"/>
    <x v="3"/>
    <n v="69.98901098901099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x v="4"/>
    <x v="4"/>
    <n v="83.023989898989896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x v="3"/>
    <x v="3"/>
    <n v="90.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x v="3"/>
    <x v="3"/>
    <n v="103.98131932282546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x v="1"/>
    <x v="17"/>
    <n v="54.931726907630519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x v="4"/>
    <x v="10"/>
    <n v="51.921875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x v="3"/>
    <x v="3"/>
    <n v="60.02834008097166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x v="4"/>
    <x v="22"/>
    <n v="44.003488879197555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x v="4"/>
    <x v="19"/>
    <n v="53.003513254551258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x v="2"/>
    <x v="8"/>
    <n v="54.5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x v="3"/>
    <x v="3"/>
    <n v="75.04195804195804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x v="3"/>
    <x v="3"/>
    <n v="35.911111111111111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x v="1"/>
    <x v="7"/>
    <n v="36.952702702702702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x v="3"/>
    <x v="3"/>
    <n v="63.170588235294119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x v="2"/>
    <x v="8"/>
    <n v="29.9946236559139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x v="4"/>
    <x v="19"/>
    <n v="86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x v="6"/>
    <x v="11"/>
    <n v="75.014876033057845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x v="6"/>
    <x v="11"/>
    <n v="101.19767441860465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x v="4"/>
    <x v="10"/>
    <n v="4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x v="1"/>
    <x v="1"/>
    <n v="29.001272669424118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x v="4"/>
    <x v="6"/>
    <n v="98.225806451612897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x v="4"/>
    <x v="22"/>
    <n v="87.001693480101608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x v="4"/>
    <x v="6"/>
    <n v="45.205128205128204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x v="3"/>
    <x v="3"/>
    <n v="37.001341561577675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x v="1"/>
    <x v="7"/>
    <n v="94.976947040498445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x v="3"/>
    <x v="3"/>
    <n v="28.956521739130434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x v="3"/>
    <x v="3"/>
    <n v="55.993396226415094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x v="4"/>
    <x v="4"/>
    <n v="54.038095238095238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x v="3"/>
    <x v="3"/>
    <n v="82.38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x v="4"/>
    <x v="6"/>
    <n v="66.997115384615384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x v="6"/>
    <x v="20"/>
    <n v="107.91401869158878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x v="4"/>
    <x v="10"/>
    <n v="69.009501187648453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x v="3"/>
    <x v="3"/>
    <n v="39.006568144499177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x v="5"/>
    <x v="18"/>
    <n v="110.3625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x v="2"/>
    <x v="8"/>
    <n v="94.857142857142861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x v="2"/>
    <x v="2"/>
    <n v="57.935251798561154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x v="3"/>
    <x v="3"/>
    <n v="101.25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x v="4"/>
    <x v="6"/>
    <n v="64.95597484276729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x v="2"/>
    <x v="8"/>
    <n v="27.00524934383202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x v="0"/>
    <x v="0"/>
    <n v="50.97422680412371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x v="1"/>
    <x v="1"/>
    <n v="104.94260869565217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x v="1"/>
    <x v="5"/>
    <n v="84.028301886792448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x v="4"/>
    <x v="19"/>
    <n v="102.85915492957747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x v="5"/>
    <x v="18"/>
    <n v="39.962085308056871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x v="5"/>
    <x v="13"/>
    <n v="51.001785714285717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x v="4"/>
    <x v="22"/>
    <n v="40.823008849557525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x v="2"/>
    <x v="8"/>
    <n v="58.999637155297535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x v="0"/>
    <x v="0"/>
    <n v="71.156069364161851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x v="7"/>
    <x v="14"/>
    <n v="99.494252873563212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x v="3"/>
    <x v="3"/>
    <n v="103.98634590377114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x v="5"/>
    <x v="13"/>
    <n v="76.555555555555557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x v="3"/>
    <x v="3"/>
    <n v="87.068592057761734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x v="0"/>
    <x v="0"/>
    <n v="48.99554707379135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x v="3"/>
    <x v="3"/>
    <n v="42.96913580246913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x v="5"/>
    <x v="18"/>
    <n v="33.428571428571431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x v="3"/>
    <x v="3"/>
    <n v="83.98294970161977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x v="3"/>
    <x v="3"/>
    <n v="101.4173913043478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x v="2"/>
    <x v="8"/>
    <n v="109.87058823529412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x v="8"/>
    <x v="23"/>
    <n v="31.916666666666668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x v="0"/>
    <x v="0"/>
    <n v="70.993450675399103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x v="4"/>
    <x v="12"/>
    <n v="77.026890756302521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x v="7"/>
    <x v="14"/>
    <n v="101.78125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x v="2"/>
    <x v="8"/>
    <n v="51.059701492537314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x v="3"/>
    <x v="3"/>
    <n v="68.02051282051282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x v="4"/>
    <x v="10"/>
    <n v="30.87037037037037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x v="2"/>
    <x v="8"/>
    <n v="27.908333333333335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x v="2"/>
    <x v="2"/>
    <n v="79.994818652849744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x v="4"/>
    <x v="4"/>
    <n v="38.003378378378379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x v="3"/>
    <e v="#DIV/0!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x v="4"/>
    <x v="4"/>
    <n v="59.990534521158132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x v="6"/>
    <x v="11"/>
    <n v="37.037634408602152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x v="4"/>
    <x v="6"/>
    <n v="99.963043478260872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x v="1"/>
    <x v="1"/>
    <n v="111.6774193548387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x v="5"/>
    <x v="15"/>
    <n v="36.014409221902014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x v="3"/>
    <x v="3"/>
    <n v="66.010284810126578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x v="2"/>
    <x v="2"/>
    <n v="44.05263157894737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x v="3"/>
    <x v="3"/>
    <n v="52.999726551818434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x v="3"/>
    <x v="3"/>
    <n v="95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x v="4"/>
    <x v="6"/>
    <n v="70.908396946564892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x v="3"/>
    <x v="3"/>
    <n v="98.060773480662988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x v="6"/>
    <x v="11"/>
    <n v="53.046025104602514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x v="4"/>
    <x v="19"/>
    <n v="93.14285714285713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x v="1"/>
    <x v="1"/>
    <n v="58.945075757575758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x v="3"/>
    <x v="3"/>
    <n v="36.067669172932334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x v="5"/>
    <x v="9"/>
    <n v="63.030732860520096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x v="0"/>
    <x v="0"/>
    <n v="84.717948717948715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x v="4"/>
    <x v="10"/>
    <n v="62.2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x v="1"/>
    <x v="1"/>
    <n v="101.97518330513255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x v="3"/>
    <x v="3"/>
    <n v="106.4375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x v="4"/>
    <x v="6"/>
    <n v="29.975609756097562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x v="4"/>
    <x v="12"/>
    <n v="85.806282722513089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x v="4"/>
    <x v="12"/>
    <n v="70.820224719101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x v="3"/>
    <x v="3"/>
    <n v="40.998484082870135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x v="2"/>
    <x v="8"/>
    <n v="28.063492063492063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x v="3"/>
    <x v="3"/>
    <n v="88.054421768707485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x v="4"/>
    <x v="10"/>
    <n v="31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x v="1"/>
    <x v="7"/>
    <n v="90.337500000000006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x v="6"/>
    <x v="11"/>
    <n v="63.777777777777779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x v="5"/>
    <x v="13"/>
    <n v="53.995515695067262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x v="6"/>
    <x v="11"/>
    <n v="48.993956043956047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x v="3"/>
    <x v="3"/>
    <n v="63.857142857142854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x v="1"/>
    <x v="7"/>
    <n v="82.996393146979258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x v="4"/>
    <x v="6"/>
    <n v="55.08230452674897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x v="3"/>
    <x v="3"/>
    <n v="62.044554455445542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x v="5"/>
    <x v="13"/>
    <n v="104.9785714285714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x v="4"/>
    <x v="4"/>
    <n v="94.044676806083643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x v="6"/>
    <x v="20"/>
    <n v="44.007716049382715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x v="0"/>
    <x v="0"/>
    <n v="92.467532467532465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x v="7"/>
    <x v="14"/>
    <n v="57.07287449392712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x v="6"/>
    <x v="20"/>
    <n v="109.07848101265823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x v="1"/>
    <x v="7"/>
    <n v="39.387755102040813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x v="6"/>
    <x v="11"/>
    <n v="77.022222222222226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x v="1"/>
    <x v="1"/>
    <n v="92.16666666666667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x v="3"/>
    <x v="3"/>
    <n v="61.007063197026021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x v="3"/>
    <x v="3"/>
    <n v="78.06818181818181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x v="4"/>
    <x v="6"/>
    <n v="80.75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x v="3"/>
    <x v="3"/>
    <n v="59.991289782244557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x v="2"/>
    <x v="8"/>
    <n v="110.03018372703411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x v="1"/>
    <x v="7"/>
    <n v="4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x v="2"/>
    <x v="2"/>
    <n v="37.99856063332134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x v="3"/>
    <x v="3"/>
    <n v="96.369565217391298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x v="1"/>
    <x v="1"/>
    <n v="72.978599221789878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x v="1"/>
    <x v="7"/>
    <n v="26.007220216606498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x v="1"/>
    <x v="1"/>
    <n v="104.36296296296297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x v="5"/>
    <x v="18"/>
    <n v="102.18852459016394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x v="4"/>
    <x v="22"/>
    <n v="54.117647058823529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x v="3"/>
    <x v="3"/>
    <n v="63.222222222222221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x v="3"/>
    <x v="3"/>
    <n v="104.03228962818004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x v="4"/>
    <x v="10"/>
    <n v="49.994334277620396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x v="3"/>
    <x v="3"/>
    <n v="56.015151515151516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x v="1"/>
    <x v="1"/>
    <n v="48.807692307692307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x v="4"/>
    <x v="4"/>
    <n v="60.08235294117647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x v="3"/>
    <x v="3"/>
    <n v="78.990502793296088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x v="3"/>
    <x v="3"/>
    <n v="53.99499443826474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x v="1"/>
    <x v="5"/>
    <n v="111.4594594594594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x v="1"/>
    <x v="1"/>
    <n v="60.92213114754098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x v="3"/>
    <x v="3"/>
    <n v="26.0015444015444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x v="4"/>
    <x v="10"/>
    <n v="80.993208828522924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x v="1"/>
    <x v="1"/>
    <n v="34.995963302752294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x v="4"/>
    <x v="12"/>
    <n v="94.142857142857139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x v="1"/>
    <x v="1"/>
    <n v="52.085106382978722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x v="8"/>
    <x v="23"/>
    <n v="24.986666666666668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x v="0"/>
    <x v="0"/>
    <n v="69.215277777777771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x v="3"/>
    <x v="3"/>
    <n v="93.94444444444444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x v="3"/>
    <x v="3"/>
    <n v="98.40625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x v="1"/>
    <x v="17"/>
    <n v="41.783783783783782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x v="4"/>
    <x v="22"/>
    <n v="65.991836734693877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x v="1"/>
    <x v="17"/>
    <n v="72.05747126436782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x v="3"/>
    <x v="3"/>
    <n v="48.003209242618745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x v="2"/>
    <x v="2"/>
    <n v="54.098591549295776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x v="6"/>
    <x v="11"/>
    <n v="107.88095238095238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x v="4"/>
    <x v="4"/>
    <n v="67.034103410341032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x v="2"/>
    <x v="2"/>
    <n v="64.01425914445133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x v="5"/>
    <x v="18"/>
    <n v="96.066176470588232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x v="1"/>
    <x v="1"/>
    <n v="51.184615384615384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x v="0"/>
    <x v="0"/>
    <n v="43.92307692307692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x v="3"/>
    <x v="3"/>
    <n v="91.021198830409361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x v="4"/>
    <x v="4"/>
    <n v="50.127450980392155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x v="5"/>
    <x v="15"/>
    <n v="67.720930232558146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x v="6"/>
    <x v="11"/>
    <n v="61.0392156862745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x v="3"/>
    <x v="3"/>
    <n v="80.011857707509876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x v="4"/>
    <x v="10"/>
    <n v="47.001497753369947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x v="3"/>
    <x v="3"/>
    <n v="71.127388535031841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x v="3"/>
    <x v="3"/>
    <n v="89.99079189686924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x v="4"/>
    <x v="6"/>
    <n v="43.032786885245905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x v="3"/>
    <x v="3"/>
    <n v="67.997714808043881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x v="1"/>
    <x v="1"/>
    <n v="73.004566210045667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x v="4"/>
    <x v="4"/>
    <n v="62.341463414634148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x v="0"/>
    <x v="0"/>
    <n v="5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x v="2"/>
    <x v="8"/>
    <n v="67.103092783505161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x v="3"/>
    <x v="3"/>
    <n v="79.978947368421046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x v="3"/>
    <x v="3"/>
    <n v="62.176470588235297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x v="3"/>
    <x v="3"/>
    <n v="53.005950297514879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x v="5"/>
    <x v="9"/>
    <n v="57.738317757009348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x v="1"/>
    <x v="1"/>
    <n v="40.03125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x v="0"/>
    <x v="0"/>
    <n v="81.016591928251117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x v="1"/>
    <x v="17"/>
    <n v="35.047468354430379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x v="4"/>
    <x v="22"/>
    <n v="102.9230769230769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x v="3"/>
    <x v="3"/>
    <n v="27.998126756166094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x v="3"/>
    <x v="3"/>
    <n v="75.733333333333334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x v="1"/>
    <x v="5"/>
    <n v="45.026041666666664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x v="3"/>
    <x v="3"/>
    <n v="73.61538461538461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x v="3"/>
    <x v="3"/>
    <n v="56.991701244813278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x v="3"/>
    <x v="3"/>
    <n v="85.223529411764702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x v="1"/>
    <x v="7"/>
    <n v="50.962184873949582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x v="3"/>
    <x v="3"/>
    <n v="63.56363636363636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x v="5"/>
    <x v="9"/>
    <n v="80.999165275459092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x v="3"/>
    <x v="3"/>
    <n v="86.044753086419746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x v="7"/>
    <x v="14"/>
    <n v="90.0390625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x v="3"/>
    <x v="3"/>
    <n v="74.006063432835816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x v="1"/>
    <x v="7"/>
    <n v="92.4375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x v="3"/>
    <x v="3"/>
    <n v="55.999257333828446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x v="7"/>
    <x v="14"/>
    <n v="32.983796296296298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x v="3"/>
    <x v="3"/>
    <n v="93.596774193548384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x v="3"/>
    <x v="3"/>
    <n v="69.867724867724874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x v="0"/>
    <x v="0"/>
    <n v="72.129870129870127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x v="1"/>
    <x v="7"/>
    <n v="30.041666666666668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x v="3"/>
    <x v="3"/>
    <n v="73.968000000000004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x v="3"/>
    <x v="3"/>
    <n v="68.65517241379311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x v="3"/>
    <x v="3"/>
    <n v="59.992164544564154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x v="3"/>
    <x v="3"/>
    <n v="111.15827338129496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x v="4"/>
    <x v="10"/>
    <n v="53.038095238095238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x v="4"/>
    <x v="19"/>
    <n v="55.985524728588658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x v="4"/>
    <x v="19"/>
    <n v="69.986760812003524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x v="4"/>
    <x v="10"/>
    <n v="48.998079877112133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x v="3"/>
    <x v="3"/>
    <n v="103.84615384615384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x v="3"/>
    <x v="3"/>
    <n v="99.12765957446808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x v="4"/>
    <x v="6"/>
    <n v="107.37777777777778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x v="3"/>
    <x v="3"/>
    <n v="76.922178988326849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x v="3"/>
    <x v="3"/>
    <n v="58.128865979381445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x v="2"/>
    <x v="8"/>
    <n v="103.73643410852713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x v="3"/>
    <x v="3"/>
    <n v="87.962666666666664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x v="3"/>
    <x v="3"/>
    <n v="28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x v="1"/>
    <x v="1"/>
    <n v="37.99936129444326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x v="6"/>
    <x v="11"/>
    <n v="29.999313893653515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x v="5"/>
    <x v="18"/>
    <n v="103.5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x v="0"/>
    <x v="0"/>
    <n v="85.994467496542185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x v="3"/>
    <x v="3"/>
    <n v="98.011627906976742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x v="1"/>
    <x v="17"/>
    <n v="2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x v="4"/>
    <x v="12"/>
    <n v="44.994570837642193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x v="2"/>
    <x v="2"/>
    <n v="31.012224938875306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x v="2"/>
    <x v="2"/>
    <n v="59.97008547008547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x v="1"/>
    <x v="16"/>
    <n v="58.9973474801061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x v="7"/>
    <x v="14"/>
    <n v="50.045454545454547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x v="0"/>
    <x v="0"/>
    <n v="98.966269841269835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x v="4"/>
    <x v="22"/>
    <n v="58.857142857142854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x v="1"/>
    <x v="1"/>
    <n v="81.010256410256417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x v="4"/>
    <x v="4"/>
    <n v="76.013333333333335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x v="3"/>
    <x v="3"/>
    <n v="96.597402597402592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x v="1"/>
    <x v="17"/>
    <n v="76.957446808510639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x v="3"/>
    <x v="3"/>
    <n v="67.984732824427482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x v="3"/>
    <x v="3"/>
    <n v="88.781609195402297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x v="1"/>
    <x v="17"/>
    <n v="24.99623706491063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x v="4"/>
    <x v="4"/>
    <n v="44.922794117647058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x v="3"/>
    <x v="3"/>
    <n v="79.400000000000006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x v="8"/>
    <x v="23"/>
    <n v="29.009546539379475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x v="3"/>
    <x v="3"/>
    <n v="73.59210526315789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x v="3"/>
    <x v="3"/>
    <n v="107.97038864898211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x v="1"/>
    <x v="7"/>
    <n v="68.987284287011803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x v="3"/>
    <x v="3"/>
    <n v="111.02236719478098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x v="3"/>
    <x v="3"/>
    <n v="24.997515808491418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x v="1"/>
    <x v="7"/>
    <n v="42.155172413793103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x v="7"/>
    <x v="14"/>
    <n v="47.003284072249592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x v="8"/>
    <x v="23"/>
    <n v="36.039274924471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x v="7"/>
    <x v="14"/>
    <n v="101.0376068376068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x v="5"/>
    <x v="13"/>
    <n v="39.927927927927925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x v="4"/>
    <x v="6"/>
    <n v="83.15813953488371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x v="0"/>
    <x v="0"/>
    <n v="39.97520661157025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x v="6"/>
    <x v="20"/>
    <n v="47.993908629441627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x v="3"/>
    <x v="3"/>
    <n v="95.978877489438744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x v="3"/>
    <x v="3"/>
    <n v="78.728155339805824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x v="3"/>
    <x v="3"/>
    <n v="56.081632653061227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x v="5"/>
    <x v="9"/>
    <n v="69.090909090909093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x v="3"/>
    <x v="3"/>
    <n v="102.05291576673866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x v="2"/>
    <x v="8"/>
    <n v="107.32089552238806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x v="3"/>
    <x v="3"/>
    <n v="51.970260223048328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x v="4"/>
    <x v="19"/>
    <n v="71.137142857142862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x v="2"/>
    <x v="2"/>
    <n v="106.49275362318841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x v="4"/>
    <x v="4"/>
    <n v="42.93684210526316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x v="4"/>
    <x v="4"/>
    <n v="30.037974683544302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x v="1"/>
    <x v="1"/>
    <n v="70.623376623376629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x v="3"/>
    <x v="3"/>
    <n v="66.016018306636155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x v="3"/>
    <x v="3"/>
    <n v="96.911392405063296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x v="1"/>
    <x v="1"/>
    <n v="62.867346938775512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x v="3"/>
    <x v="3"/>
    <n v="108.98537682789652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x v="1"/>
    <x v="5"/>
    <n v="26.999314599040439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x v="2"/>
    <x v="8"/>
    <n v="65.00414794331143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x v="4"/>
    <x v="6"/>
    <n v="111.51785714285714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x v="2"/>
    <x v="8"/>
    <n v="3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x v="3"/>
    <x v="3"/>
    <n v="110.99268292682927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x v="2"/>
    <x v="8"/>
    <n v="56.74698795180722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x v="5"/>
    <x v="18"/>
    <n v="97.02060843964670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x v="4"/>
    <x v="10"/>
    <n v="92.08620689655173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x v="5"/>
    <x v="9"/>
    <n v="82.986666666666665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x v="2"/>
    <x v="2"/>
    <n v="103.03791821561339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x v="4"/>
    <x v="6"/>
    <n v="68.922619047619051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x v="3"/>
    <x v="3"/>
    <n v="87.737226277372258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x v="3"/>
    <x v="3"/>
    <n v="75.021505376344081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x v="3"/>
    <x v="3"/>
    <n v="50.863999999999997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x v="3"/>
    <x v="3"/>
    <n v="90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x v="3"/>
    <x v="3"/>
    <n v="72.896039603960389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x v="5"/>
    <x v="15"/>
    <n v="108.48543689320388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x v="1"/>
    <x v="1"/>
    <n v="101.98095238095237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x v="6"/>
    <x v="20"/>
    <n v="44.009146341463413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x v="3"/>
    <x v="3"/>
    <n v="65.942675159235662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x v="4"/>
    <x v="4"/>
    <n v="24.987387387387386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x v="2"/>
    <x v="8"/>
    <n v="28.003367003367003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x v="5"/>
    <x v="13"/>
    <n v="85.829268292682926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x v="3"/>
    <x v="3"/>
    <n v="84.921052631578945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x v="1"/>
    <x v="1"/>
    <n v="90.483333333333334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x v="4"/>
    <x v="4"/>
    <n v="25.00197628458498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x v="3"/>
    <x v="3"/>
    <n v="92.013888888888886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x v="3"/>
    <x v="3"/>
    <n v="93.066115702479337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x v="6"/>
    <x v="20"/>
    <n v="61.008145363408524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x v="3"/>
    <x v="3"/>
    <n v="92.036259541984734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x v="2"/>
    <x v="2"/>
    <n v="81.132596685082873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x v="3"/>
    <x v="3"/>
    <n v="73.5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x v="4"/>
    <x v="6"/>
    <n v="85.221311475409834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x v="2"/>
    <x v="8"/>
    <n v="110.96825396825396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x v="2"/>
    <x v="2"/>
    <n v="32.968036529680369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x v="1"/>
    <x v="1"/>
    <n v="96.005352363960753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x v="1"/>
    <x v="16"/>
    <n v="84.96632653061225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x v="3"/>
    <x v="3"/>
    <n v="25.00746268656716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x v="7"/>
    <x v="14"/>
    <n v="65.998995479658461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x v="5"/>
    <x v="9"/>
    <n v="87.3448275862068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x v="1"/>
    <x v="7"/>
    <n v="27.933333333333334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x v="3"/>
    <x v="3"/>
    <n v="103.8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x v="1"/>
    <x v="7"/>
    <n v="31.937172774869111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x v="3"/>
    <x v="3"/>
    <n v="99.5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x v="3"/>
    <x v="3"/>
    <n v="108.84615384615384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x v="1"/>
    <x v="5"/>
    <n v="110.76229508196721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x v="3"/>
    <x v="3"/>
    <n v="29.64705882352941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x v="3"/>
    <x v="3"/>
    <n v="101.71428571428571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x v="2"/>
    <x v="8"/>
    <n v="61.5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x v="2"/>
    <x v="2"/>
    <n v="35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x v="3"/>
    <x v="3"/>
    <n v="40.049999999999997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x v="4"/>
    <x v="10"/>
    <n v="110.97231270358306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x v="2"/>
    <x v="8"/>
    <n v="36.959016393442624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x v="1"/>
    <x v="5"/>
    <n v="1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x v="5"/>
    <x v="9"/>
    <n v="30.974074074074075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x v="3"/>
    <x v="3"/>
    <n v="47.035087719298247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x v="7"/>
    <x v="14"/>
    <n v="88.065693430656935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x v="3"/>
    <x v="3"/>
    <n v="37.005616224648989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x v="3"/>
    <x v="3"/>
    <n v="26.027777777777779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x v="3"/>
    <x v="3"/>
    <n v="67.817567567567565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x v="4"/>
    <x v="6"/>
    <n v="49.964912280701753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x v="1"/>
    <x v="1"/>
    <n v="110.01646903820817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x v="1"/>
    <x v="5"/>
    <n v="89.964678178963894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x v="6"/>
    <x v="11"/>
    <n v="79.009523809523813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x v="1"/>
    <x v="1"/>
    <n v="86.867469879518069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x v="1"/>
    <x v="17"/>
    <n v="62.04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x v="3"/>
    <x v="3"/>
    <n v="26.970212765957445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x v="1"/>
    <x v="1"/>
    <n v="54.12162162162162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x v="1"/>
    <x v="7"/>
    <n v="41.035353535353536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x v="4"/>
    <x v="22"/>
    <n v="55.05241935483871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x v="5"/>
    <x v="18"/>
    <n v="107.93762183235867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x v="3"/>
    <x v="3"/>
    <n v="73.92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x v="6"/>
    <x v="11"/>
    <n v="31.995894428152493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x v="3"/>
    <x v="3"/>
    <n v="53.898148148148145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x v="3"/>
    <x v="3"/>
    <n v="106.5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x v="1"/>
    <x v="7"/>
    <n v="32.999805409612762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x v="3"/>
    <x v="3"/>
    <n v="43.00254993625159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x v="2"/>
    <x v="2"/>
    <n v="86.858974358974365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x v="1"/>
    <x v="1"/>
    <n v="96.8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x v="3"/>
    <x v="3"/>
    <n v="32.995456610631528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x v="3"/>
    <x v="3"/>
    <n v="68.028106508875737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x v="4"/>
    <x v="10"/>
    <n v="58.867816091954026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x v="3"/>
    <x v="3"/>
    <n v="105.04572803850782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x v="4"/>
    <x v="6"/>
    <n v="33.054878048780488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x v="3"/>
    <x v="3"/>
    <n v="78.821428571428569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x v="4"/>
    <x v="10"/>
    <n v="68.204968944099377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x v="1"/>
    <x v="1"/>
    <n v="75.731884057971016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x v="2"/>
    <x v="2"/>
    <n v="30.99607013301088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x v="4"/>
    <x v="10"/>
    <n v="101.88188976377953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x v="1"/>
    <x v="17"/>
    <n v="52.879227053140099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x v="1"/>
    <x v="1"/>
    <n v="71.005820721769496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x v="4"/>
    <x v="10"/>
    <n v="102.38709677419355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x v="3"/>
    <x v="3"/>
    <n v="74.466666666666669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x v="3"/>
    <x v="3"/>
    <n v="51.009883198562441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x v="0"/>
    <x v="0"/>
    <n v="9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x v="3"/>
    <x v="3"/>
    <n v="97.142857142857139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x v="5"/>
    <x v="9"/>
    <n v="72.071823204419886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x v="1"/>
    <x v="1"/>
    <n v="75.236363636363635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x v="4"/>
    <x v="6"/>
    <n v="32.967741935483872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x v="6"/>
    <x v="20"/>
    <n v="54.807692307692307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x v="2"/>
    <x v="2"/>
    <n v="45.037837837837834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x v="3"/>
    <x v="3"/>
    <n v="52.95867768595041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x v="3"/>
    <x v="3"/>
    <n v="60.017959183673469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x v="1"/>
    <x v="1"/>
    <n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x v="7"/>
    <x v="14"/>
    <n v="44.028301886792455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x v="7"/>
    <x v="14"/>
    <n v="86.028169014084511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x v="3"/>
    <x v="3"/>
    <n v="28.012875536480685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x v="1"/>
    <x v="1"/>
    <n v="32.050458715596328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x v="4"/>
    <x v="4"/>
    <n v="73.611940298507463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x v="4"/>
    <x v="6"/>
    <n v="108.71052631578948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x v="3"/>
    <x v="3"/>
    <n v="42.97674418604651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x v="0"/>
    <x v="0"/>
    <n v="83.315789473684205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x v="4"/>
    <x v="4"/>
    <n v="42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x v="3"/>
    <x v="3"/>
    <n v="55.927601809954751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x v="6"/>
    <x v="11"/>
    <n v="105.03681885125184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x v="5"/>
    <x v="9"/>
    <n v="48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x v="6"/>
    <x v="11"/>
    <n v="112.66176470588235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x v="1"/>
    <x v="1"/>
    <n v="81.944444444444443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x v="1"/>
    <x v="1"/>
    <n v="64.049180327868854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x v="3"/>
    <x v="3"/>
    <n v="106.39097744360902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x v="5"/>
    <x v="9"/>
    <n v="76.011249497790274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x v="3"/>
    <x v="3"/>
    <n v="111.07246376811594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x v="6"/>
    <x v="11"/>
    <n v="95.936170212765958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x v="1"/>
    <x v="1"/>
    <n v="43.043010752688176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x v="4"/>
    <x v="4"/>
    <n v="67.966666666666669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x v="1"/>
    <x v="1"/>
    <n v="89.99142857142857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x v="1"/>
    <x v="1"/>
    <n v="58.095238095238095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x v="5"/>
    <x v="9"/>
    <n v="83.996875000000003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x v="4"/>
    <x v="12"/>
    <n v="88.853503184713375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x v="3"/>
    <x v="3"/>
    <n v="65.963917525773198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x v="4"/>
    <x v="6"/>
    <n v="74.804878048780495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x v="3"/>
    <x v="3"/>
    <n v="69.98571428571428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x v="3"/>
    <x v="3"/>
    <n v="32.006493506493506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x v="3"/>
    <x v="3"/>
    <n v="64.727272727272734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x v="7"/>
    <x v="14"/>
    <n v="24.998110087408456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x v="5"/>
    <x v="18"/>
    <n v="104.97764070932922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x v="5"/>
    <x v="18"/>
    <n v="64.987878787878785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x v="3"/>
    <x v="3"/>
    <n v="94.352941176470594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x v="2"/>
    <x v="2"/>
    <n v="44.001706484641637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x v="1"/>
    <x v="7"/>
    <n v="64.744680851063833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x v="1"/>
    <x v="17"/>
    <n v="84.00667779632721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x v="3"/>
    <x v="3"/>
    <n v="34.061302681992338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x v="4"/>
    <x v="4"/>
    <n v="93.273885350318466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x v="3"/>
    <x v="3"/>
    <n v="32.998301726577978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x v="2"/>
    <x v="2"/>
    <n v="83.812903225806451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x v="2"/>
    <x v="8"/>
    <n v="63.992424242424242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x v="7"/>
    <x v="14"/>
    <n v="81.909090909090907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x v="4"/>
    <x v="4"/>
    <n v="93.053191489361708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x v="2"/>
    <x v="2"/>
    <n v="101.98449039881831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x v="2"/>
    <x v="2"/>
    <n v="105.9375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x v="0"/>
    <x v="0"/>
    <n v="101.58181818181818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x v="4"/>
    <x v="6"/>
    <n v="62.970930232558139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x v="1"/>
    <x v="7"/>
    <n v="29.045602605863191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x v="1"/>
    <x v="1"/>
    <n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x v="1"/>
    <x v="5"/>
    <n v="77.924999999999997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x v="6"/>
    <x v="11"/>
    <n v="80.80645161290323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x v="1"/>
    <x v="7"/>
    <n v="76.006816632583508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x v="5"/>
    <x v="13"/>
    <n v="72.993613824192337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x v="3"/>
    <x v="3"/>
    <n v="5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x v="0"/>
    <x v="0"/>
    <n v="54.164556962025316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x v="4"/>
    <x v="12"/>
    <n v="32.946666666666665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x v="0"/>
    <x v="0"/>
    <n v="79.371428571428567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x v="3"/>
    <x v="3"/>
    <n v="41.174603174603178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x v="2"/>
    <x v="8"/>
    <n v="77.430769230769229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x v="3"/>
    <x v="3"/>
    <n v="57.159509202453989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x v="3"/>
    <x v="3"/>
    <n v="77.17647058823529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x v="4"/>
    <x v="19"/>
    <n v="24.953917050691246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x v="4"/>
    <x v="12"/>
    <n v="97.18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x v="3"/>
    <x v="3"/>
    <n v="46.000916870415651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x v="7"/>
    <x v="14"/>
    <n v="88.023385300668153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x v="0"/>
    <x v="0"/>
    <n v="25.99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x v="3"/>
    <x v="3"/>
    <n v="102.69047619047619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x v="4"/>
    <x v="6"/>
    <n v="72.958174904942965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x v="3"/>
    <x v="3"/>
    <n v="57.190082644628099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x v="3"/>
    <x v="3"/>
    <n v="84.013793103448279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x v="4"/>
    <x v="22"/>
    <n v="98.666666666666671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x v="7"/>
    <x v="14"/>
    <n v="42.007419183889773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x v="7"/>
    <x v="14"/>
    <n v="32.002753556677376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x v="1"/>
    <x v="1"/>
    <n v="81.56716417910448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x v="7"/>
    <x v="14"/>
    <n v="37.035087719298247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x v="0"/>
    <x v="0"/>
    <n v="103.033360455655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x v="1"/>
    <x v="16"/>
    <n v="84.333333333333329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x v="5"/>
    <x v="9"/>
    <n v="102.60377358490567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x v="1"/>
    <x v="5"/>
    <n v="79.992129246064621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x v="3"/>
    <x v="3"/>
    <n v="70.05530973451327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x v="3"/>
    <x v="3"/>
    <n v="37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x v="4"/>
    <x v="12"/>
    <n v="41.911917098445599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x v="3"/>
    <x v="3"/>
    <n v="57.992576882290564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x v="3"/>
    <x v="3"/>
    <n v="40.94230769230769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x v="1"/>
    <x v="7"/>
    <n v="69.9972602739726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x v="3"/>
    <x v="3"/>
    <n v="73.838709677419359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x v="3"/>
    <x v="3"/>
    <n v="41.979310344827589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x v="1"/>
    <x v="5"/>
    <n v="77.93442622950819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x v="1"/>
    <x v="7"/>
    <n v="106.01972789115646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x v="4"/>
    <x v="4"/>
    <n v="47.018181818181816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x v="5"/>
    <x v="18"/>
    <n v="76.0164835164835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x v="4"/>
    <x v="4"/>
    <n v="54.120603015075375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x v="4"/>
    <x v="19"/>
    <n v="57.285714285714285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x v="3"/>
    <x v="3"/>
    <n v="103.81308411214954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x v="0"/>
    <x v="0"/>
    <n v="105.02602739726028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x v="3"/>
    <x v="3"/>
    <n v="90.259259259259252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x v="4"/>
    <x v="4"/>
    <n v="76.978705978705975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x v="1"/>
    <x v="17"/>
    <n v="102.601626016260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x v="2"/>
    <x v="2"/>
    <n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x v="1"/>
    <x v="1"/>
    <n v="55.006289308176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x v="2"/>
    <x v="2"/>
    <n v="32.127272727272725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x v="5"/>
    <x v="9"/>
    <n v="50.642857142857146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x v="5"/>
    <x v="15"/>
    <n v="49.687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x v="3"/>
    <x v="3"/>
    <n v="54.894067796610166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x v="4"/>
    <x v="4"/>
    <n v="46.931937172774866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x v="3"/>
    <x v="3"/>
    <n v="44.951219512195124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x v="6"/>
    <x v="11"/>
    <n v="30.9989832231825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x v="3"/>
    <x v="3"/>
    <n v="107.7625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x v="3"/>
    <x v="3"/>
    <n v="102.07770270270271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x v="2"/>
    <x v="2"/>
    <n v="24.976190476190474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x v="4"/>
    <x v="6"/>
    <n v="79.94413407821228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x v="4"/>
    <x v="6"/>
    <n v="67.94646271510515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x v="3"/>
    <x v="3"/>
    <n v="26.070921985815602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x v="4"/>
    <x v="19"/>
    <n v="105.0032154340836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x v="7"/>
    <x v="14"/>
    <n v="25.826923076923077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x v="4"/>
    <x v="12"/>
    <n v="77.666666666666671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x v="5"/>
    <x v="15"/>
    <n v="57.82692307692308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x v="3"/>
    <x v="3"/>
    <n v="92.955555555555549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x v="4"/>
    <x v="10"/>
    <n v="37.945098039215686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x v="2"/>
    <x v="2"/>
    <n v="31.842105263157894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x v="1"/>
    <x v="21"/>
    <n v="40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x v="3"/>
    <x v="3"/>
    <n v="101.1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x v="3"/>
    <x v="3"/>
    <n v="84.006989951944078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x v="3"/>
    <x v="3"/>
    <n v="103.41538461538461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x v="0"/>
    <x v="0"/>
    <n v="105.13333333333334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x v="3"/>
    <x v="3"/>
    <n v="89.21621621621621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x v="2"/>
    <x v="2"/>
    <n v="51.995234312946785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x v="3"/>
    <x v="3"/>
    <n v="64.956521739130437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x v="3"/>
    <x v="3"/>
    <n v="46.235294117647058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x v="3"/>
    <x v="3"/>
    <n v="51.151785714285715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x v="1"/>
    <x v="1"/>
    <n v="33.90972222222222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x v="3"/>
    <x v="3"/>
    <n v="92.016298633017882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x v="3"/>
    <x v="3"/>
    <n v="107.4285714285714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x v="3"/>
    <x v="3"/>
    <n v="75.848484848484844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x v="3"/>
    <x v="3"/>
    <n v="80.476190476190482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x v="4"/>
    <x v="4"/>
    <n v="86.978483606557376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x v="5"/>
    <x v="13"/>
    <n v="105.13541666666667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x v="6"/>
    <x v="11"/>
    <n v="57.298507462686565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x v="2"/>
    <x v="2"/>
    <n v="93.348484848484844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x v="3"/>
    <x v="3"/>
    <n v="71.987179487179489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x v="3"/>
    <x v="3"/>
    <n v="92.61194029850746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x v="0"/>
    <x v="0"/>
    <n v="104.99122807017544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x v="7"/>
    <x v="14"/>
    <n v="30.958174904942965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x v="7"/>
    <x v="14"/>
    <n v="33.001182732111175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x v="3"/>
    <x v="3"/>
    <n v="84.187845303867405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x v="3"/>
    <x v="3"/>
    <n v="73.92307692307692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x v="4"/>
    <x v="4"/>
    <n v="36.987499999999997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x v="2"/>
    <x v="2"/>
    <n v="46.896551724137929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x v="3"/>
    <x v="3"/>
    <n v="5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x v="1"/>
    <x v="1"/>
    <n v="102.02437459910199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x v="4"/>
    <x v="4"/>
    <n v="45.007502206531335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x v="4"/>
    <x v="22"/>
    <n v="94.28571428571429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x v="2"/>
    <x v="2"/>
    <n v="101.02325581395348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x v="3"/>
    <x v="3"/>
    <n v="97.037499999999994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x v="4"/>
    <x v="22"/>
    <n v="43.00963855421687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x v="3"/>
    <x v="3"/>
    <n v="94.916030534351151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x v="4"/>
    <x v="10"/>
    <n v="72.151785714285708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x v="5"/>
    <x v="18"/>
    <n v="51.007692307692309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x v="2"/>
    <x v="2"/>
    <n v="85.054545454545448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x v="5"/>
    <x v="18"/>
    <n v="43.8709677419354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x v="0"/>
    <x v="0"/>
    <n v="40.063909774436091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x v="7"/>
    <x v="14"/>
    <n v="43.833333333333336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x v="3"/>
    <x v="3"/>
    <n v="84.92903225806451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x v="1"/>
    <x v="1"/>
    <n v="41.067632850241544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x v="3"/>
    <x v="3"/>
    <n v="54.971428571428568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x v="1"/>
    <x v="21"/>
    <n v="77.010807374443743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x v="0"/>
    <x v="0"/>
    <n v="71.201754385964918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x v="3"/>
    <x v="3"/>
    <n v="91.935483870967744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x v="3"/>
    <x v="3"/>
    <n v="97.069023569023571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x v="4"/>
    <x v="19"/>
    <n v="58.916666666666664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x v="2"/>
    <x v="2"/>
    <n v="58.015466983938133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x v="3"/>
    <x v="3"/>
    <n v="103.87301587301587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x v="1"/>
    <x v="7"/>
    <n v="93.46875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x v="3"/>
    <x v="3"/>
    <n v="61.970370370370368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x v="3"/>
    <x v="3"/>
    <n v="92.042857142857144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x v="0"/>
    <x v="0"/>
    <n v="77.268656716417908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x v="6"/>
    <x v="11"/>
    <n v="93.923913043478265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x v="3"/>
    <x v="3"/>
    <n v="84.96945812807881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x v="5"/>
    <x v="9"/>
    <n v="105.97035040431267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x v="2"/>
    <x v="2"/>
    <n v="36.969040247678016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x v="4"/>
    <x v="4"/>
    <n v="81.533333333333331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x v="4"/>
    <x v="4"/>
    <n v="80.999140154772135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x v="3"/>
    <x v="3"/>
    <n v="26.01049868766404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x v="1"/>
    <x v="1"/>
    <n v="25.998410896708286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x v="1"/>
    <x v="1"/>
    <n v="34.173913043478258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x v="4"/>
    <x v="4"/>
    <n v="28.002083333333335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x v="5"/>
    <x v="15"/>
    <n v="76.54687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x v="5"/>
    <x v="18"/>
    <n v="53.053097345132741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x v="4"/>
    <x v="6"/>
    <n v="106.859375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x v="1"/>
    <x v="1"/>
    <n v="46.020746887966808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x v="4"/>
    <x v="6"/>
    <n v="100.17424242424242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x v="7"/>
    <x v="14"/>
    <n v="101.4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x v="5"/>
    <x v="18"/>
    <n v="87.972684085510693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x v="0"/>
    <x v="0"/>
    <n v="74.995594713656388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x v="3"/>
    <x v="3"/>
    <n v="42.982142857142854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x v="3"/>
    <x v="3"/>
    <n v="33.115107913669064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x v="1"/>
    <x v="7"/>
    <n v="101.13101604278074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x v="0"/>
    <x v="0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x v="0"/>
    <s v="food trucks"/>
    <n v="41595.25"/>
    <x v="0"/>
    <d v="2015-11-28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x v="1"/>
    <s v="rock"/>
    <n v="92.151898734177209"/>
    <x v="1"/>
    <d v="2014-08-19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x v="2"/>
    <s v="web"/>
    <n v="100.01614035087719"/>
    <x v="2"/>
    <d v="2013-11-17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x v="1"/>
    <s v="rock"/>
    <n v="103.20833333333333"/>
    <x v="3"/>
    <d v="2019-08-11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x v="3"/>
    <s v="plays"/>
    <n v="99.339622641509436"/>
    <x v="4"/>
    <d v="2019-01-20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x v="3"/>
    <s v="plays"/>
    <n v="75.833333333333329"/>
    <x v="5"/>
    <d v="2012-08-2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x v="4"/>
    <s v="documentary"/>
    <n v="60.555555555555557"/>
    <x v="6"/>
    <d v="2017-09-13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x v="3"/>
    <s v="plays"/>
    <n v="64.93832599118943"/>
    <x v="7"/>
    <d v="2015-08-13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x v="3"/>
    <s v="plays"/>
    <n v="30.997175141242938"/>
    <x v="8"/>
    <d v="2010-08-09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x v="1"/>
    <s v="electric music"/>
    <n v="72.909090909090907"/>
    <x v="9"/>
    <d v="2013-09-19T05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x v="4"/>
    <s v="drama"/>
    <n v="62.9"/>
    <x v="10"/>
    <d v="2010-08-14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x v="3"/>
    <s v="plays"/>
    <n v="112.22222222222223"/>
    <x v="11"/>
    <d v="2010-09-21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x v="4"/>
    <s v="drama"/>
    <n v="102.34545454545454"/>
    <x v="12"/>
    <d v="2019-10-22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x v="1"/>
    <s v="indie rock"/>
    <n v="105.05102040816327"/>
    <x v="13"/>
    <d v="2016-06-11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x v="1"/>
    <s v="indie rock"/>
    <n v="94.144999999999996"/>
    <x v="14"/>
    <d v="2012-03-06T06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x v="2"/>
    <s v="wearables"/>
    <n v="84.986725663716811"/>
    <x v="15"/>
    <d v="2019-12-10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x v="5"/>
    <s v="nonfiction"/>
    <n v="110.41"/>
    <x v="16"/>
    <d v="2014-01-22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x v="4"/>
    <s v="animation"/>
    <n v="107.96236989591674"/>
    <x v="17"/>
    <d v="2011-01-12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x v="3"/>
    <s v="plays"/>
    <n v="45.103703703703701"/>
    <x v="18"/>
    <d v="2018-09-08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x v="3"/>
    <s v="plays"/>
    <n v="45.001483679525222"/>
    <x v="19"/>
    <d v="2019-03-04T06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x v="4"/>
    <s v="drama"/>
    <n v="105.97134670487107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x v="3"/>
    <s v="plays"/>
    <n v="69.055555555555557"/>
    <x v="21"/>
    <d v="2011-08-15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x v="3"/>
    <s v="plays"/>
    <n v="85.044943820224717"/>
    <x v="22"/>
    <d v="2018-04-03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x v="4"/>
    <s v="documentary"/>
    <n v="105.22535211267606"/>
    <x v="23"/>
    <d v="2019-02-14T06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x v="2"/>
    <s v="wearables"/>
    <n v="39.003741114852225"/>
    <x v="24"/>
    <d v="2014-06-21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x v="6"/>
    <s v="video games"/>
    <n v="73.030674846625772"/>
    <x v="25"/>
    <d v="2011-05-18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x v="3"/>
    <s v="plays"/>
    <n v="35.009459459459457"/>
    <x v="26"/>
    <d v="2018-07-31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x v="1"/>
    <s v="rock"/>
    <n v="106.6"/>
    <x v="27"/>
    <d v="2015-10-03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x v="3"/>
    <s v="plays"/>
    <n v="61.997747747747745"/>
    <x v="28"/>
    <d v="2010-02-09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x v="4"/>
    <s v="shorts"/>
    <n v="94.000622665006233"/>
    <x v="29"/>
    <d v="2018-07-20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x v="4"/>
    <s v="animation"/>
    <n v="112.05426356589147"/>
    <x v="30"/>
    <d v="2019-05-24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x v="6"/>
    <s v="video games"/>
    <n v="48.008849557522126"/>
    <x v="31"/>
    <d v="2016-01-05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x v="4"/>
    <s v="documentary"/>
    <n v="38.004334633723452"/>
    <x v="32"/>
    <d v="2018-01-10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x v="3"/>
    <s v="plays"/>
    <n v="35.000184535892231"/>
    <x v="33"/>
    <d v="2014-10-05T05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x v="4"/>
    <s v="documentary"/>
    <n v="85"/>
    <x v="34"/>
    <d v="2017-03-23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x v="4"/>
    <s v="drama"/>
    <n v="95.993893129770996"/>
    <x v="35"/>
    <d v="2019-01-19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x v="3"/>
    <s v="plays"/>
    <n v="68.8125"/>
    <x v="36"/>
    <d v="2011-02-26T06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x v="5"/>
    <s v="fiction"/>
    <n v="105.97196261682242"/>
    <x v="37"/>
    <d v="2019-10-06T05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x v="7"/>
    <s v="photography books"/>
    <n v="75.261194029850742"/>
    <x v="38"/>
    <d v="2010-10-18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x v="3"/>
    <s v="plays"/>
    <n v="57.125"/>
    <x v="39"/>
    <d v="2013-02-25T06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x v="2"/>
    <s v="wearables"/>
    <n v="75.141414141414145"/>
    <x v="40"/>
    <d v="2010-06-05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x v="1"/>
    <s v="rock"/>
    <n v="107.42342342342343"/>
    <x v="41"/>
    <d v="2012-09-04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x v="0"/>
    <s v="food trucks"/>
    <n v="35.995495495495497"/>
    <x v="42"/>
    <d v="2011-07-04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x v="5"/>
    <s v="radio &amp; podcasts"/>
    <n v="26.998873148744366"/>
    <x v="43"/>
    <d v="2014-07-24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x v="5"/>
    <s v="fiction"/>
    <n v="107.56122448979592"/>
    <x v="44"/>
    <d v="2019-03-17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x v="3"/>
    <s v="plays"/>
    <n v="94.375"/>
    <x v="45"/>
    <d v="2016-11-02T05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x v="1"/>
    <s v="rock"/>
    <n v="46.163043478260867"/>
    <x v="46"/>
    <d v="2010-07-08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x v="3"/>
    <s v="plays"/>
    <n v="47.845637583892618"/>
    <x v="47"/>
    <d v="2014-03-29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x v="3"/>
    <s v="plays"/>
    <n v="53.007815713698065"/>
    <x v="48"/>
    <d v="2015-06-25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x v="1"/>
    <s v="rock"/>
    <n v="45.059405940594061"/>
    <x v="49"/>
    <d v="2019-10-20T05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x v="1"/>
    <s v="metal"/>
    <n v="2"/>
    <x v="50"/>
    <d v="2013-08-01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x v="2"/>
    <s v="wearables"/>
    <n v="99.006816632583508"/>
    <x v="51"/>
    <d v="2012-03-27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x v="3"/>
    <s v="plays"/>
    <n v="32.786666666666669"/>
    <x v="52"/>
    <d v="2010-09-15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x v="4"/>
    <s v="drama"/>
    <n v="59.119617224880386"/>
    <x v="53"/>
    <d v="2014-05-20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x v="2"/>
    <s v="wearables"/>
    <n v="44.93333333333333"/>
    <x v="54"/>
    <d v="2018-03-11T06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x v="1"/>
    <s v="jazz"/>
    <n v="89.664122137404576"/>
    <x v="55"/>
    <d v="2018-07-30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x v="2"/>
    <s v="wearables"/>
    <n v="70.079268292682926"/>
    <x v="56"/>
    <d v="2015-01-10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x v="6"/>
    <s v="video games"/>
    <n v="31.059701492537314"/>
    <x v="57"/>
    <d v="2017-09-01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x v="3"/>
    <s v="plays"/>
    <n v="29.061611374407583"/>
    <x v="58"/>
    <d v="2015-09-21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x v="3"/>
    <s v="plays"/>
    <n v="30.0859375"/>
    <x v="59"/>
    <d v="2017-06-12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x v="3"/>
    <s v="plays"/>
    <n v="84.998125000000002"/>
    <x v="60"/>
    <d v="2012-07-17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x v="3"/>
    <s v="plays"/>
    <n v="82.001775410563695"/>
    <x v="61"/>
    <d v="2011-02-21T06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x v="2"/>
    <s v="web"/>
    <n v="58.040160642570278"/>
    <x v="62"/>
    <d v="2015-06-05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x v="3"/>
    <s v="plays"/>
    <n v="111.4"/>
    <x v="63"/>
    <d v="2017-04-28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x v="2"/>
    <s v="web"/>
    <n v="71.94736842105263"/>
    <x v="64"/>
    <d v="2018-07-02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x v="3"/>
    <s v="plays"/>
    <n v="61.038135593220339"/>
    <x v="65"/>
    <d v="2011-01-27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x v="3"/>
    <s v="plays"/>
    <n v="108.91666666666667"/>
    <x v="66"/>
    <d v="2015-04-08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x v="2"/>
    <s v="wearables"/>
    <n v="29.001722017220171"/>
    <x v="67"/>
    <d v="2010-01-25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x v="3"/>
    <s v="plays"/>
    <n v="58.975609756097562"/>
    <x v="68"/>
    <d v="2017-07-27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x v="3"/>
    <s v="plays"/>
    <n v="111.82352941176471"/>
    <x v="69"/>
    <d v="2010-12-19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x v="3"/>
    <s v="plays"/>
    <n v="63.995555555555555"/>
    <x v="70"/>
    <d v="2010-11-02T05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x v="3"/>
    <s v="plays"/>
    <n v="85.315789473684205"/>
    <x v="71"/>
    <d v="2019-11-30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x v="4"/>
    <s v="animation"/>
    <n v="74.481481481481481"/>
    <x v="72"/>
    <d v="2015-07-01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x v="1"/>
    <s v="jazz"/>
    <n v="105.14772727272727"/>
    <x v="73"/>
    <d v="2016-11-27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x v="1"/>
    <s v="metal"/>
    <n v="56.188235294117646"/>
    <x v="74"/>
    <d v="2016-03-27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x v="7"/>
    <s v="photography books"/>
    <n v="85.917647058823533"/>
    <x v="75"/>
    <d v="2018-07-15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x v="3"/>
    <s v="plays"/>
    <n v="57.00296912114014"/>
    <x v="76"/>
    <d v="2015-01-23T06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x v="4"/>
    <s v="animation"/>
    <n v="79.642857142857139"/>
    <x v="77"/>
    <d v="2010-09-27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x v="5"/>
    <s v="translations"/>
    <n v="41.018181818181816"/>
    <x v="78"/>
    <d v="2018-04-16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x v="3"/>
    <s v="plays"/>
    <n v="48.004773269689736"/>
    <x v="79"/>
    <d v="2018-06-16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x v="6"/>
    <s v="video games"/>
    <n v="55.212598425196852"/>
    <x v="80"/>
    <d v="2017-08-29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x v="1"/>
    <s v="rock"/>
    <n v="92.109489051094897"/>
    <x v="81"/>
    <d v="2017-11-23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x v="6"/>
    <s v="video games"/>
    <n v="83.183333333333337"/>
    <x v="82"/>
    <d v="2019-01-17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x v="1"/>
    <s v="electric music"/>
    <n v="39.996000000000002"/>
    <x v="83"/>
    <d v="2016-07-28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x v="2"/>
    <s v="wearables"/>
    <n v="111.1336898395722"/>
    <x v="84"/>
    <d v="2012-07-28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x v="1"/>
    <s v="indie rock"/>
    <n v="90.563380281690144"/>
    <x v="85"/>
    <d v="2011-09-11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x v="3"/>
    <s v="plays"/>
    <n v="61.108374384236456"/>
    <x v="86"/>
    <d v="2015-05-04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x v="1"/>
    <s v="rock"/>
    <n v="83.022941970310384"/>
    <x v="87"/>
    <d v="2011-03-08T06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x v="5"/>
    <s v="translations"/>
    <n v="110.76106194690266"/>
    <x v="88"/>
    <d v="2015-04-16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x v="3"/>
    <s v="plays"/>
    <n v="89.458333333333329"/>
    <x v="89"/>
    <d v="2010-04-15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x v="3"/>
    <s v="plays"/>
    <n v="57.849056603773583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x v="5"/>
    <s v="translations"/>
    <n v="109.99705449189985"/>
    <x v="91"/>
    <d v="2016-08-06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x v="6"/>
    <s v="video games"/>
    <n v="103.96586345381526"/>
    <x v="92"/>
    <d v="2010-06-23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x v="3"/>
    <s v="plays"/>
    <n v="107.99508196721311"/>
    <x v="93"/>
    <d v="2012-10-20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x v="2"/>
    <s v="web"/>
    <n v="48.927777777777777"/>
    <x v="94"/>
    <d v="2019-04-07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x v="4"/>
    <s v="documentary"/>
    <n v="37.666666666666664"/>
    <x v="95"/>
    <d v="2019-10-14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x v="3"/>
    <s v="plays"/>
    <n v="64.999141999141997"/>
    <x v="96"/>
    <d v="2011-03-10T06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x v="0"/>
    <s v="food trucks"/>
    <n v="106.61061946902655"/>
    <x v="48"/>
    <d v="2015-06-25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x v="6"/>
    <s v="video games"/>
    <n v="27.009016393442622"/>
    <x v="97"/>
    <d v="2015-07-27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x v="3"/>
    <s v="plays"/>
    <n v="91.16463414634147"/>
    <x v="98"/>
    <d v="2014-11-25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x v="3"/>
    <s v="plays"/>
    <n v="1"/>
    <x v="99"/>
    <d v="2011-10-19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x v="1"/>
    <s v="electric music"/>
    <n v="56.054878048780488"/>
    <x v="100"/>
    <d v="2015-02-21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x v="2"/>
    <s v="wearables"/>
    <n v="31.017857142857142"/>
    <x v="101"/>
    <d v="2018-05-14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x v="1"/>
    <s v="electric music"/>
    <n v="66.513513513513516"/>
    <x v="102"/>
    <d v="2010-10-24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x v="1"/>
    <s v="indie rock"/>
    <n v="89.005216484089729"/>
    <x v="103"/>
    <d v="2017-05-23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x v="2"/>
    <s v="web"/>
    <n v="103.46315789473684"/>
    <x v="104"/>
    <d v="2013-04-02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x v="3"/>
    <s v="plays"/>
    <n v="95.278911564625844"/>
    <x v="105"/>
    <d v="2019-09-08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x v="3"/>
    <s v="plays"/>
    <n v="75.895348837209298"/>
    <x v="106"/>
    <d v="2018-04-23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x v="4"/>
    <s v="documentary"/>
    <n v="107.57831325301204"/>
    <x v="107"/>
    <d v="2012-04-06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x v="4"/>
    <s v="television"/>
    <n v="51.31666666666667"/>
    <x v="108"/>
    <d v="2014-01-12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x v="0"/>
    <s v="food trucks"/>
    <n v="71.983108108108112"/>
    <x v="109"/>
    <d v="2018-09-11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x v="5"/>
    <s v="radio &amp; podcasts"/>
    <n v="108.95414201183432"/>
    <x v="110"/>
    <d v="2012-09-22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x v="2"/>
    <s v="web"/>
    <n v="35"/>
    <x v="111"/>
    <d v="2014-08-24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x v="0"/>
    <s v="food trucks"/>
    <n v="94.938931297709928"/>
    <x v="112"/>
    <d v="2017-09-12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x v="2"/>
    <s v="wearables"/>
    <n v="109.65079365079364"/>
    <x v="113"/>
    <d v="2019-04-09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x v="5"/>
    <s v="fiction"/>
    <n v="44.001815980629537"/>
    <x v="114"/>
    <d v="2017-11-17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x v="3"/>
    <s v="plays"/>
    <n v="86.794520547945211"/>
    <x v="115"/>
    <d v="2015-09-18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x v="4"/>
    <s v="television"/>
    <n v="30.992727272727272"/>
    <x v="116"/>
    <d v="2011-09-22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x v="7"/>
    <s v="photography books"/>
    <n v="94.791044776119406"/>
    <x v="117"/>
    <d v="2014-01-26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x v="4"/>
    <s v="documentary"/>
    <n v="69.79220779220779"/>
    <x v="118"/>
    <d v="2014-06-16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x v="6"/>
    <s v="mobile games"/>
    <n v="63.003367003367003"/>
    <x v="119"/>
    <d v="2015-04-17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x v="6"/>
    <s v="video games"/>
    <n v="110.0343300110742"/>
    <x v="33"/>
    <d v="2014-10-05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x v="5"/>
    <s v="fiction"/>
    <n v="25.997933274284026"/>
    <x v="120"/>
    <d v="2014-11-27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x v="3"/>
    <s v="plays"/>
    <n v="49.987915407854985"/>
    <x v="121"/>
    <d v="2015-11-24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x v="7"/>
    <s v="photography books"/>
    <n v="101.72340425531915"/>
    <x v="122"/>
    <d v="2019-05-13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x v="3"/>
    <s v="plays"/>
    <n v="47.083333333333336"/>
    <x v="123"/>
    <d v="2018-09-19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x v="3"/>
    <s v="plays"/>
    <n v="89.944444444444443"/>
    <x v="124"/>
    <d v="2016-08-14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x v="3"/>
    <s v="plays"/>
    <n v="78.96875"/>
    <x v="125"/>
    <d v="2010-05-12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x v="1"/>
    <s v="rock"/>
    <n v="80.067669172932327"/>
    <x v="126"/>
    <d v="2010-08-27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x v="0"/>
    <s v="food trucks"/>
    <n v="86.472727272727269"/>
    <x v="127"/>
    <d v="2015-02-03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x v="4"/>
    <s v="drama"/>
    <n v="28.001876172607879"/>
    <x v="128"/>
    <d v="2011-10-26T05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x v="2"/>
    <s v="web"/>
    <n v="67.996725337699544"/>
    <x v="129"/>
    <d v="2013-11-29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x v="3"/>
    <s v="plays"/>
    <n v="43.078651685393261"/>
    <x v="130"/>
    <d v="2018-01-12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x v="1"/>
    <s v="world music"/>
    <n v="87.95597484276729"/>
    <x v="131"/>
    <d v="2011-08-12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x v="4"/>
    <s v="documentary"/>
    <n v="94.987234042553197"/>
    <x v="132"/>
    <d v="2011-06-19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x v="3"/>
    <s v="plays"/>
    <n v="46.905982905982903"/>
    <x v="133"/>
    <d v="2013-03-07T06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x v="4"/>
    <s v="drama"/>
    <n v="46.913793103448278"/>
    <x v="134"/>
    <d v="2014-06-07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x v="5"/>
    <s v="nonfiction"/>
    <n v="94.24"/>
    <x v="135"/>
    <d v="2010-10-06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x v="6"/>
    <s v="mobile games"/>
    <n v="80.139130434782615"/>
    <x v="136"/>
    <d v="2012-09-28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x v="2"/>
    <s v="wearables"/>
    <n v="59.036809815950917"/>
    <x v="137"/>
    <d v="2015-04-21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x v="4"/>
    <s v="documentary"/>
    <n v="65.989247311827953"/>
    <x v="138"/>
    <d v="2018-02-25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x v="2"/>
    <s v="web"/>
    <n v="60.992530345471522"/>
    <x v="139"/>
    <d v="2015-06-12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x v="2"/>
    <s v="web"/>
    <n v="98.307692307692307"/>
    <x v="107"/>
    <d v="2012-04-06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x v="1"/>
    <s v="indie rock"/>
    <n v="104.6"/>
    <x v="140"/>
    <d v="2010-06-2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x v="3"/>
    <s v="plays"/>
    <n v="86.066666666666663"/>
    <x v="141"/>
    <d v="2019-06-17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x v="2"/>
    <s v="wearables"/>
    <n v="76.989583333333329"/>
    <x v="142"/>
    <d v="2014-09-07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x v="3"/>
    <s v="plays"/>
    <n v="29.764705882352942"/>
    <x v="143"/>
    <d v="2011-11-0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x v="3"/>
    <s v="plays"/>
    <n v="46.91959798994975"/>
    <x v="144"/>
    <d v="2016-06-13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x v="2"/>
    <s v="wearables"/>
    <n v="105.18691588785046"/>
    <x v="145"/>
    <d v="2017-07-25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x v="1"/>
    <s v="indie rock"/>
    <n v="69.907692307692301"/>
    <x v="146"/>
    <d v="2013-01-01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x v="1"/>
    <s v="rock"/>
    <n v="1"/>
    <x v="147"/>
    <d v="2018-12-16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x v="1"/>
    <s v="electric music"/>
    <n v="60.011588275391958"/>
    <x v="148"/>
    <d v="2014-06-09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x v="1"/>
    <s v="indie rock"/>
    <n v="52.006220379146917"/>
    <x v="149"/>
    <d v="2017-02-17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x v="3"/>
    <s v="plays"/>
    <n v="31.000176025347649"/>
    <x v="150"/>
    <d v="2012-10-19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x v="1"/>
    <s v="indie rock"/>
    <n v="95.042492917847028"/>
    <x v="151"/>
    <d v="2016-05-12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x v="3"/>
    <s v="plays"/>
    <n v="75.968174204355108"/>
    <x v="152"/>
    <d v="2010-03-25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x v="1"/>
    <s v="rock"/>
    <n v="71.013192612137203"/>
    <x v="153"/>
    <d v="2019-10-05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x v="7"/>
    <s v="photography books"/>
    <n v="73.733333333333334"/>
    <x v="154"/>
    <d v="2013-12-30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x v="1"/>
    <s v="rock"/>
    <n v="113.17073170731707"/>
    <x v="155"/>
    <d v="2015-12-08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x v="3"/>
    <s v="plays"/>
    <n v="105.00933552992861"/>
    <x v="156"/>
    <d v="2019-03-27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x v="2"/>
    <s v="wearables"/>
    <n v="79.176829268292678"/>
    <x v="157"/>
    <d v="2019-04-27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x v="2"/>
    <s v="web"/>
    <n v="57.333333333333336"/>
    <x v="158"/>
    <d v="2015-09-23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x v="1"/>
    <s v="rock"/>
    <n v="58.178343949044589"/>
    <x v="159"/>
    <d v="2018-12-08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x v="7"/>
    <s v="photography books"/>
    <n v="36.032520325203251"/>
    <x v="160"/>
    <d v="2017-10-20T05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x v="3"/>
    <s v="plays"/>
    <n v="107.99068767908309"/>
    <x v="161"/>
    <d v="2017-10-08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x v="2"/>
    <s v="web"/>
    <n v="44.005985634477256"/>
    <x v="162"/>
    <d v="2017-08-01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x v="7"/>
    <s v="photography books"/>
    <n v="55.077868852459019"/>
    <x v="163"/>
    <d v="2010-12-22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x v="3"/>
    <s v="plays"/>
    <n v="74"/>
    <x v="164"/>
    <d v="2013-06-1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x v="1"/>
    <s v="indie rock"/>
    <n v="41.996858638743454"/>
    <x v="165"/>
    <d v="2019-02-22T06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x v="4"/>
    <s v="shorts"/>
    <n v="77.988161010260455"/>
    <x v="166"/>
    <d v="2012-06-17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x v="1"/>
    <s v="indie rock"/>
    <n v="82.507462686567166"/>
    <x v="167"/>
    <d v="2017-08-03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x v="5"/>
    <s v="translations"/>
    <n v="104.2"/>
    <x v="168"/>
    <d v="2014-03-20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x v="4"/>
    <s v="documentary"/>
    <n v="25.5"/>
    <x v="169"/>
    <d v="2014-07-19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x v="3"/>
    <s v="plays"/>
    <n v="100.98334401024984"/>
    <x v="170"/>
    <d v="2013-05-18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x v="2"/>
    <s v="wearables"/>
    <n v="111.83333333333333"/>
    <x v="171"/>
    <d v="2015-10-05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x v="3"/>
    <s v="plays"/>
    <n v="41.999115044247787"/>
    <x v="172"/>
    <d v="2016-08-31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x v="3"/>
    <s v="plays"/>
    <n v="110.05115089514067"/>
    <x v="173"/>
    <d v="2016-09-03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x v="3"/>
    <s v="plays"/>
    <n v="58.997079225994888"/>
    <x v="174"/>
    <d v="2010-11-15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x v="0"/>
    <s v="food trucks"/>
    <n v="32.985714285714288"/>
    <x v="175"/>
    <d v="2017-09-21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x v="3"/>
    <s v="plays"/>
    <n v="45.005654509471306"/>
    <x v="176"/>
    <d v="2013-03-17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x v="2"/>
    <s v="wearables"/>
    <n v="81.98196487897485"/>
    <x v="177"/>
    <d v="2010-03-22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x v="2"/>
    <s v="web"/>
    <n v="39.080882352941174"/>
    <x v="178"/>
    <d v="2017-10-04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x v="3"/>
    <s v="plays"/>
    <n v="58.996383363471971"/>
    <x v="179"/>
    <d v="2019-06-15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x v="1"/>
    <s v="rock"/>
    <n v="40.988372093023258"/>
    <x v="180"/>
    <d v="2010-09-09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x v="3"/>
    <s v="plays"/>
    <n v="31.029411764705884"/>
    <x v="181"/>
    <d v="2019-05-03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x v="4"/>
    <s v="television"/>
    <n v="37.789473684210527"/>
    <x v="182"/>
    <d v="2018-05-13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x v="3"/>
    <s v="plays"/>
    <n v="32.006772009029348"/>
    <x v="183"/>
    <d v="2014-05-23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x v="4"/>
    <s v="shorts"/>
    <n v="95.966712898751737"/>
    <x v="184"/>
    <d v="2013-02-23T06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x v="3"/>
    <s v="plays"/>
    <n v="75"/>
    <x v="185"/>
    <d v="2014-12-02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x v="3"/>
    <s v="plays"/>
    <n v="102.0498866213152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x v="3"/>
    <s v="plays"/>
    <n v="105.75"/>
    <x v="187"/>
    <d v="2013-06-04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x v="3"/>
    <s v="plays"/>
    <n v="37.069767441860463"/>
    <x v="188"/>
    <d v="2019-03-12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x v="1"/>
    <s v="rock"/>
    <n v="35.049382716049379"/>
    <x v="189"/>
    <d v="2014-06-27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x v="1"/>
    <s v="indie rock"/>
    <n v="46.338461538461537"/>
    <x v="190"/>
    <d v="2018-04-08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x v="1"/>
    <s v="metal"/>
    <n v="69.174603174603178"/>
    <x v="191"/>
    <d v="2015-09-14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x v="1"/>
    <s v="electric music"/>
    <n v="109.07824427480917"/>
    <x v="192"/>
    <d v="2018-07-29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x v="2"/>
    <s v="wearables"/>
    <n v="51.78"/>
    <x v="173"/>
    <d v="2016-09-03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x v="4"/>
    <s v="drama"/>
    <n v="82.010055304172951"/>
    <x v="193"/>
    <d v="2017-06-23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x v="1"/>
    <s v="electric music"/>
    <n v="35.958333333333336"/>
    <x v="194"/>
    <d v="2010-08-06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x v="1"/>
    <s v="rock"/>
    <n v="74.461538461538467"/>
    <x v="195"/>
    <d v="2015-07-07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x v="3"/>
    <s v="plays"/>
    <n v="2"/>
    <x v="152"/>
    <d v="2010-03-2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x v="2"/>
    <s v="web"/>
    <n v="91.114649681528661"/>
    <x v="196"/>
    <d v="2014-07-25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x v="0"/>
    <s v="food trucks"/>
    <n v="79.792682926829272"/>
    <x v="197"/>
    <d v="2011-10-02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x v="3"/>
    <s v="plays"/>
    <n v="42.999777678968428"/>
    <x v="198"/>
    <d v="2017-01-17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x v="1"/>
    <s v="jazz"/>
    <n v="63.225000000000001"/>
    <x v="199"/>
    <d v="2011-04-0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x v="3"/>
    <s v="plays"/>
    <n v="70.174999999999997"/>
    <x v="200"/>
    <d v="2018-10-17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x v="5"/>
    <s v="fiction"/>
    <n v="61.333333333333336"/>
    <x v="201"/>
    <d v="2010-02-27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x v="1"/>
    <s v="rock"/>
    <n v="99"/>
    <x v="202"/>
    <d v="2018-08-28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x v="4"/>
    <s v="documentary"/>
    <n v="96.984900146127615"/>
    <x v="203"/>
    <d v="2017-11-09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x v="4"/>
    <s v="documentary"/>
    <n v="51.004950495049506"/>
    <x v="204"/>
    <d v="2016-05-06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x v="4"/>
    <s v="science fiction"/>
    <n v="28.044247787610619"/>
    <x v="205"/>
    <d v="2017-03-03T06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x v="3"/>
    <s v="plays"/>
    <n v="60.984615384615381"/>
    <x v="206"/>
    <d v="2013-08-27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x v="3"/>
    <s v="plays"/>
    <n v="73.214285714285708"/>
    <x v="207"/>
    <d v="2019-12-15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x v="1"/>
    <s v="indie rock"/>
    <n v="39.997435299603637"/>
    <x v="208"/>
    <d v="2010-11-06T05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x v="1"/>
    <s v="rock"/>
    <n v="86.812121212121212"/>
    <x v="209"/>
    <d v="2010-08-19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x v="3"/>
    <s v="plays"/>
    <n v="42.125874125874127"/>
    <x v="210"/>
    <d v="2019-02-13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x v="3"/>
    <s v="plays"/>
    <n v="103.97851239669421"/>
    <x v="211"/>
    <d v="2011-11-22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x v="4"/>
    <s v="science fiction"/>
    <n v="62.003211991434689"/>
    <x v="212"/>
    <d v="2019-04-28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x v="4"/>
    <s v="shorts"/>
    <n v="31.005037783375315"/>
    <x v="213"/>
    <d v="2011-11-11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x v="4"/>
    <s v="animation"/>
    <n v="89.991552956465242"/>
    <x v="214"/>
    <d v="2012-08-16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x v="3"/>
    <s v="plays"/>
    <n v="39.235294117647058"/>
    <x v="215"/>
    <d v="2011-07-01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x v="0"/>
    <s v="food trucks"/>
    <n v="54.993116108306566"/>
    <x v="216"/>
    <d v="2012-06-21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x v="7"/>
    <s v="photography books"/>
    <n v="47.992753623188406"/>
    <x v="217"/>
    <d v="2014-10-02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x v="3"/>
    <s v="plays"/>
    <n v="87.966702470461868"/>
    <x v="218"/>
    <d v="2016-03-16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x v="4"/>
    <s v="science fiction"/>
    <n v="51.999165275459099"/>
    <x v="219"/>
    <d v="2014-09-24T05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x v="1"/>
    <s v="rock"/>
    <n v="29.999659863945578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x v="7"/>
    <s v="photography books"/>
    <n v="98.205357142857139"/>
    <x v="221"/>
    <d v="2010-04-08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x v="6"/>
    <s v="mobile games"/>
    <n v="108.96182396606575"/>
    <x v="222"/>
    <d v="2015-05-15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x v="4"/>
    <s v="animation"/>
    <n v="66.998379254457049"/>
    <x v="172"/>
    <d v="2016-08-31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x v="6"/>
    <s v="mobile games"/>
    <n v="64.99333594668758"/>
    <x v="223"/>
    <d v="2017-06-01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x v="6"/>
    <s v="video games"/>
    <n v="99.841584158415841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x v="3"/>
    <s v="plays"/>
    <n v="82.432835820895519"/>
    <x v="225"/>
    <d v="2013-05-21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x v="3"/>
    <s v="plays"/>
    <n v="63.293478260869563"/>
    <x v="226"/>
    <d v="2016-07-25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x v="4"/>
    <s v="animation"/>
    <n v="96.774193548387103"/>
    <x v="227"/>
    <d v="2011-06-12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x v="6"/>
    <s v="video games"/>
    <n v="54.906040268456373"/>
    <x v="228"/>
    <d v="2017-08-22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x v="4"/>
    <s v="animation"/>
    <n v="39.010869565217391"/>
    <x v="229"/>
    <d v="2017-02-13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x v="1"/>
    <s v="rock"/>
    <n v="75.84210526315789"/>
    <x v="230"/>
    <d v="2019-06-25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x v="4"/>
    <s v="animation"/>
    <n v="45.051671732522799"/>
    <x v="231"/>
    <d v="2014-04-25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x v="3"/>
    <s v="plays"/>
    <n v="104.51546391752578"/>
    <x v="232"/>
    <d v="2017-12-14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x v="2"/>
    <s v="wearables"/>
    <n v="76.268292682926827"/>
    <x v="233"/>
    <d v="2015-08-29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x v="3"/>
    <s v="plays"/>
    <n v="69.015695067264573"/>
    <x v="194"/>
    <d v="2010-08-06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x v="5"/>
    <s v="nonfiction"/>
    <n v="101.97684085510689"/>
    <x v="234"/>
    <d v="2014-04-1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x v="1"/>
    <s v="rock"/>
    <n v="42.915999999999997"/>
    <x v="235"/>
    <d v="2017-05-1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x v="3"/>
    <s v="plays"/>
    <n v="43.025210084033617"/>
    <x v="236"/>
    <d v="2018-03-04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x v="3"/>
    <s v="plays"/>
    <n v="75.245283018867923"/>
    <x v="237"/>
    <d v="2014-07-1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x v="3"/>
    <s v="plays"/>
    <n v="69.023364485981304"/>
    <x v="238"/>
    <d v="2014-04-07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x v="2"/>
    <s v="web"/>
    <n v="65.986486486486484"/>
    <x v="239"/>
    <d v="2013-08-05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x v="5"/>
    <s v="fiction"/>
    <n v="98.013800424628457"/>
    <x v="240"/>
    <d v="2016-12-22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x v="6"/>
    <s v="mobile games"/>
    <n v="60.105504587155963"/>
    <x v="241"/>
    <d v="2014-12-31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x v="5"/>
    <s v="translations"/>
    <n v="26.000773395204948"/>
    <x v="242"/>
    <d v="2015-01-02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x v="1"/>
    <s v="rock"/>
    <n v="3"/>
    <x v="67"/>
    <d v="2010-01-25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x v="3"/>
    <s v="plays"/>
    <n v="38.019801980198018"/>
    <x v="243"/>
    <d v="2012-12-09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x v="3"/>
    <s v="plays"/>
    <n v="106.15254237288136"/>
    <x v="244"/>
    <d v="2013-10-25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x v="4"/>
    <s v="drama"/>
    <n v="81.019475655430711"/>
    <x v="245"/>
    <d v="2011-04-08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x v="5"/>
    <s v="nonfiction"/>
    <n v="96.647727272727266"/>
    <x v="246"/>
    <d v="2017-02-21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x v="1"/>
    <s v="rock"/>
    <n v="57.003535651149086"/>
    <x v="247"/>
    <d v="2011-02-16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x v="1"/>
    <s v="rock"/>
    <n v="63.93333333333333"/>
    <x v="248"/>
    <d v="2016-01-24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x v="3"/>
    <s v="plays"/>
    <n v="90.456521739130437"/>
    <x v="249"/>
    <d v="2013-03-05T06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x v="3"/>
    <s v="plays"/>
    <n v="72.172043010752688"/>
    <x v="250"/>
    <d v="2016-12-0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x v="7"/>
    <s v="photography books"/>
    <n v="77.934782608695656"/>
    <x v="251"/>
    <d v="2012-12-08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x v="1"/>
    <s v="rock"/>
    <n v="38.065134099616856"/>
    <x v="136"/>
    <d v="2012-09-28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x v="1"/>
    <s v="rock"/>
    <n v="57.936123348017624"/>
    <x v="252"/>
    <d v="2010-08-25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x v="1"/>
    <s v="indie rock"/>
    <n v="49.794392523364486"/>
    <x v="253"/>
    <d v="2011-04-05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x v="7"/>
    <s v="photography books"/>
    <n v="54.050251256281406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x v="3"/>
    <s v="plays"/>
    <n v="30.002721335268504"/>
    <x v="255"/>
    <d v="2013-02-12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x v="3"/>
    <s v="plays"/>
    <n v="70.127906976744185"/>
    <x v="256"/>
    <d v="2016-01-03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x v="1"/>
    <s v="jazz"/>
    <n v="26.996228786926462"/>
    <x v="257"/>
    <d v="2014-11-07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x v="3"/>
    <s v="plays"/>
    <n v="51.990606936416185"/>
    <x v="258"/>
    <d v="2012-10-24T05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x v="4"/>
    <s v="documentary"/>
    <n v="56.416666666666664"/>
    <x v="259"/>
    <d v="2012-10-04T05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x v="4"/>
    <s v="television"/>
    <n v="101.63218390804597"/>
    <x v="260"/>
    <d v="2019-01-3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x v="6"/>
    <s v="video games"/>
    <n v="25.005291005291006"/>
    <x v="261"/>
    <d v="2010-12-02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x v="7"/>
    <s v="photography books"/>
    <n v="32.016393442622949"/>
    <x v="262"/>
    <d v="2015-12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x v="3"/>
    <s v="plays"/>
    <n v="82.021647307286173"/>
    <x v="263"/>
    <d v="2019-07-10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x v="3"/>
    <s v="plays"/>
    <n v="37.957446808510639"/>
    <x v="264"/>
    <d v="2017-09-17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x v="3"/>
    <s v="plays"/>
    <n v="51.533333333333331"/>
    <x v="265"/>
    <d v="2017-11-06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x v="5"/>
    <s v="translations"/>
    <n v="81.198275862068968"/>
    <x v="266"/>
    <d v="2019-04-06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x v="6"/>
    <s v="video games"/>
    <n v="40.030075187969928"/>
    <x v="267"/>
    <d v="2012-04-19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x v="3"/>
    <s v="plays"/>
    <n v="89.939759036144579"/>
    <x v="268"/>
    <d v="2010-07-19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x v="2"/>
    <s v="web"/>
    <n v="96.692307692307693"/>
    <x v="269"/>
    <d v="2012-11-26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x v="3"/>
    <s v="plays"/>
    <n v="25.010989010989011"/>
    <x v="270"/>
    <d v="2018-09-03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x v="4"/>
    <s v="animation"/>
    <n v="36.987277353689571"/>
    <x v="271"/>
    <d v="2017-11-21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x v="3"/>
    <s v="plays"/>
    <n v="73.012609117361791"/>
    <x v="272"/>
    <d v="2012-03-11T06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x v="4"/>
    <s v="television"/>
    <n v="68.240601503759393"/>
    <x v="73"/>
    <d v="2016-11-27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x v="1"/>
    <s v="rock"/>
    <n v="52.310344827586206"/>
    <x v="273"/>
    <d v="2016-05-30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x v="2"/>
    <s v="web"/>
    <n v="61.765151515151516"/>
    <x v="274"/>
    <d v="2012-05-01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x v="3"/>
    <s v="plays"/>
    <n v="25.027559055118111"/>
    <x v="275"/>
    <d v="2016-09-10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x v="3"/>
    <s v="plays"/>
    <n v="106.28804347826087"/>
    <x v="276"/>
    <d v="2016-11-23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x v="1"/>
    <s v="electric music"/>
    <n v="75.07386363636364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x v="1"/>
    <s v="metal"/>
    <n v="39.970802919708028"/>
    <x v="278"/>
    <d v="2012-03-14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x v="3"/>
    <s v="plays"/>
    <n v="39.982195845697326"/>
    <x v="279"/>
    <d v="2015-08-03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x v="4"/>
    <s v="documentary"/>
    <n v="101.01541850220265"/>
    <x v="280"/>
    <d v="2013-05-10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x v="2"/>
    <s v="web"/>
    <n v="76.813084112149539"/>
    <x v="281"/>
    <d v="2011-10-15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x v="0"/>
    <s v="food trucks"/>
    <n v="71.7"/>
    <x v="282"/>
    <d v="2012-03-16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x v="3"/>
    <s v="plays"/>
    <n v="33.28125"/>
    <x v="283"/>
    <d v="2010-10-05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x v="3"/>
    <s v="plays"/>
    <n v="43.923497267759565"/>
    <x v="284"/>
    <d v="2018-10-26T05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x v="3"/>
    <s v="plays"/>
    <n v="36.004712041884815"/>
    <x v="285"/>
    <d v="2013-10-15T05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x v="3"/>
    <s v="plays"/>
    <n v="88.21052631578948"/>
    <x v="286"/>
    <d v="2019-01-28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x v="3"/>
    <s v="plays"/>
    <n v="65.240384615384613"/>
    <x v="287"/>
    <d v="2014-01-14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x v="1"/>
    <s v="rock"/>
    <n v="69.958333333333329"/>
    <x v="288"/>
    <d v="2016-02-26T06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x v="0"/>
    <s v="food trucks"/>
    <n v="39.877551020408163"/>
    <x v="289"/>
    <d v="2016-03-03T06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x v="5"/>
    <s v="nonfiction"/>
    <n v="5"/>
    <x v="290"/>
    <d v="2017-08-30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x v="4"/>
    <s v="documentary"/>
    <n v="41.023728813559323"/>
    <x v="291"/>
    <d v="2015-02-26T06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x v="3"/>
    <s v="plays"/>
    <n v="98.914285714285711"/>
    <x v="292"/>
    <d v="2018-09-02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x v="1"/>
    <s v="indie rock"/>
    <n v="87.78125"/>
    <x v="293"/>
    <d v="2016-01-07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x v="4"/>
    <s v="documentary"/>
    <n v="80.767605633802816"/>
    <x v="294"/>
    <d v="2016-08-0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x v="3"/>
    <s v="plays"/>
    <n v="94.28235294117647"/>
    <x v="295"/>
    <d v="2016-03-1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x v="3"/>
    <s v="plays"/>
    <n v="73.428571428571431"/>
    <x v="296"/>
    <d v="2017-07-14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x v="5"/>
    <s v="fiction"/>
    <n v="65.968133535660087"/>
    <x v="297"/>
    <d v="2012-06-0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x v="3"/>
    <s v="plays"/>
    <n v="109.04109589041096"/>
    <x v="298"/>
    <d v="2011-04-18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x v="1"/>
    <s v="indie rock"/>
    <n v="41.16"/>
    <x v="299"/>
    <d v="2011-09-2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x v="6"/>
    <s v="video games"/>
    <n v="99.125"/>
    <x v="300"/>
    <d v="2010-04-09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x v="3"/>
    <s v="plays"/>
    <n v="105.88429752066116"/>
    <x v="247"/>
    <d v="2011-02-16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x v="3"/>
    <s v="plays"/>
    <n v="48.996525921966864"/>
    <x v="244"/>
    <d v="2013-10-25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x v="1"/>
    <s v="rock"/>
    <n v="39"/>
    <x v="301"/>
    <d v="2012-02-27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x v="4"/>
    <s v="documentary"/>
    <n v="31.022556390977442"/>
    <x v="188"/>
    <d v="2019-03-12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x v="3"/>
    <s v="plays"/>
    <n v="103.87096774193549"/>
    <x v="302"/>
    <d v="2014-05-24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x v="0"/>
    <s v="food trucks"/>
    <n v="59.268518518518519"/>
    <x v="303"/>
    <d v="2019-11-19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x v="3"/>
    <s v="plays"/>
    <n v="42.3"/>
    <x v="304"/>
    <d v="2017-05-14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x v="1"/>
    <s v="rock"/>
    <n v="53.117647058823529"/>
    <x v="305"/>
    <d v="2014-02-14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x v="2"/>
    <s v="web"/>
    <n v="50.796875"/>
    <x v="306"/>
    <d v="2010-08-12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x v="5"/>
    <s v="fiction"/>
    <n v="101.15"/>
    <x v="307"/>
    <d v="2011-05-10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x v="4"/>
    <s v="shorts"/>
    <n v="65.000810372771468"/>
    <x v="308"/>
    <d v="2011-04-01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x v="3"/>
    <s v="plays"/>
    <n v="37.998645510835914"/>
    <x v="309"/>
    <d v="2010-11-25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x v="4"/>
    <s v="documentary"/>
    <n v="82.615384615384613"/>
    <x v="310"/>
    <d v="2014-03-27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x v="3"/>
    <s v="plays"/>
    <n v="37.941368078175898"/>
    <x v="311"/>
    <d v="2015-06-21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x v="3"/>
    <s v="plays"/>
    <n v="80.780821917808225"/>
    <x v="79"/>
    <d v="2018-06-16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x v="4"/>
    <s v="animation"/>
    <n v="25.984375"/>
    <x v="312"/>
    <d v="2015-12-26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x v="3"/>
    <s v="plays"/>
    <n v="30.363636363636363"/>
    <x v="313"/>
    <d v="2019-08-28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x v="1"/>
    <s v="rock"/>
    <n v="54.004916018025398"/>
    <x v="314"/>
    <d v="2018-11-30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x v="6"/>
    <s v="video games"/>
    <n v="101.78672985781991"/>
    <x v="315"/>
    <d v="2016-12-12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x v="4"/>
    <s v="documentary"/>
    <n v="45.003610108303249"/>
    <x v="316"/>
    <d v="2017-12-08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x v="0"/>
    <s v="food trucks"/>
    <n v="77.068421052631578"/>
    <x v="317"/>
    <d v="2011-12-19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x v="2"/>
    <s v="wearables"/>
    <n v="88.076595744680844"/>
    <x v="318"/>
    <d v="2013-03-28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x v="3"/>
    <s v="plays"/>
    <n v="47.035573122529641"/>
    <x v="319"/>
    <d v="2018-11-20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x v="1"/>
    <s v="rock"/>
    <n v="110.99550763701707"/>
    <x v="32"/>
    <d v="2018-01-10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x v="1"/>
    <s v="rock"/>
    <n v="87.003066141042481"/>
    <x v="320"/>
    <d v="2019-11-15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x v="1"/>
    <s v="rock"/>
    <n v="63.994402985074629"/>
    <x v="321"/>
    <d v="2010-12-15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x v="3"/>
    <s v="plays"/>
    <n v="105.9945205479452"/>
    <x v="322"/>
    <d v="2019-11-11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x v="3"/>
    <s v="plays"/>
    <n v="73.989349112426041"/>
    <x v="323"/>
    <d v="2011-10-05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x v="3"/>
    <s v="plays"/>
    <n v="84.02004626060139"/>
    <x v="324"/>
    <d v="2017-08-02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x v="7"/>
    <s v="photography books"/>
    <n v="88.966921119592882"/>
    <x v="325"/>
    <d v="2011-12-12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x v="1"/>
    <s v="indie rock"/>
    <n v="76.990453460620529"/>
    <x v="326"/>
    <d v="2015-08-28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x v="3"/>
    <s v="plays"/>
    <n v="97.146341463414629"/>
    <x v="327"/>
    <d v="2013-07-20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x v="3"/>
    <s v="plays"/>
    <n v="33.013605442176868"/>
    <x v="328"/>
    <d v="2013-11-19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x v="6"/>
    <s v="video games"/>
    <n v="99.950602409638549"/>
    <x v="329"/>
    <d v="2018-01-22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x v="4"/>
    <s v="drama"/>
    <n v="69.966767371601208"/>
    <x v="330"/>
    <d v="2015-07-09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x v="1"/>
    <s v="indie rock"/>
    <n v="110.32"/>
    <x v="331"/>
    <d v="2017-08-24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x v="2"/>
    <s v="web"/>
    <n v="66.005235602094245"/>
    <x v="332"/>
    <d v="2015-02-11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x v="0"/>
    <s v="food trucks"/>
    <n v="41.005742176284812"/>
    <x v="333"/>
    <d v="2017-02-16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x v="3"/>
    <s v="plays"/>
    <n v="103.96316359696641"/>
    <x v="296"/>
    <d v="2017-07-14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x v="1"/>
    <s v="jazz"/>
    <n v="5"/>
    <x v="334"/>
    <d v="2015-05-20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x v="1"/>
    <s v="rock"/>
    <n v="47.009935419771487"/>
    <x v="335"/>
    <d v="2015-08-24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x v="3"/>
    <s v="plays"/>
    <n v="29.606060606060606"/>
    <x v="336"/>
    <d v="2015-11-07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x v="3"/>
    <s v="plays"/>
    <n v="81.010569583088667"/>
    <x v="337"/>
    <d v="2019-07-05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x v="4"/>
    <s v="documentary"/>
    <n v="94.35"/>
    <x v="338"/>
    <d v="2013-09-03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x v="2"/>
    <s v="wearables"/>
    <n v="26.058139534883722"/>
    <x v="339"/>
    <d v="2017-01-22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x v="3"/>
    <s v="plays"/>
    <n v="85.775000000000006"/>
    <x v="340"/>
    <d v="2012-01-14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x v="6"/>
    <s v="video games"/>
    <n v="103.73170731707317"/>
    <x v="341"/>
    <d v="2015-09-03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x v="7"/>
    <s v="photography books"/>
    <n v="49.826086956521742"/>
    <x v="342"/>
    <d v="2018-08-10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x v="4"/>
    <s v="animation"/>
    <n v="63.893048128342244"/>
    <x v="343"/>
    <d v="2011-08-27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x v="3"/>
    <s v="plays"/>
    <n v="47.002434782608695"/>
    <x v="344"/>
    <d v="2011-01-01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x v="3"/>
    <s v="plays"/>
    <n v="108.47727272727273"/>
    <x v="345"/>
    <d v="2017-10-07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x v="1"/>
    <s v="rock"/>
    <n v="72.015706806282722"/>
    <x v="65"/>
    <d v="2011-01-27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x v="1"/>
    <s v="rock"/>
    <n v="59.928057553956833"/>
    <x v="346"/>
    <d v="2011-12-27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x v="1"/>
    <s v="indie rock"/>
    <n v="78.209677419354833"/>
    <x v="347"/>
    <d v="2018-03-05T06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x v="3"/>
    <s v="plays"/>
    <n v="104.77678571428571"/>
    <x v="348"/>
    <d v="2016-12-29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x v="3"/>
    <s v="plays"/>
    <n v="105.52475247524752"/>
    <x v="349"/>
    <d v="2011-01-03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x v="3"/>
    <s v="plays"/>
    <n v="24.933333333333334"/>
    <x v="350"/>
    <d v="2014-10-18T05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x v="4"/>
    <s v="documentary"/>
    <n v="69.873786407766985"/>
    <x v="351"/>
    <d v="2010-10-13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x v="4"/>
    <s v="television"/>
    <n v="95.733766233766232"/>
    <x v="352"/>
    <d v="2013-02-03T06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x v="3"/>
    <s v="plays"/>
    <n v="29.997485752598056"/>
    <x v="353"/>
    <d v="2019-04-15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x v="3"/>
    <s v="plays"/>
    <n v="59.011948529411768"/>
    <x v="354"/>
    <d v="2015-02-08T06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x v="4"/>
    <s v="documentary"/>
    <n v="84.757396449704146"/>
    <x v="355"/>
    <d v="2015-01-0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x v="3"/>
    <s v="plays"/>
    <n v="78.010921177587846"/>
    <x v="356"/>
    <d v="2017-08-17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x v="4"/>
    <s v="documentary"/>
    <n v="50.05215419501134"/>
    <x v="357"/>
    <d v="2019-01-11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x v="1"/>
    <s v="indie rock"/>
    <n v="59.16"/>
    <x v="358"/>
    <d v="2015-10-16T05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x v="1"/>
    <s v="rock"/>
    <n v="93.702290076335885"/>
    <x v="359"/>
    <d v="2014-07-06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x v="3"/>
    <s v="plays"/>
    <n v="40.14173228346457"/>
    <x v="12"/>
    <d v="2019-10-22T05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x v="4"/>
    <s v="documentary"/>
    <n v="70.090140845070422"/>
    <x v="360"/>
    <d v="2018-05-21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x v="3"/>
    <s v="plays"/>
    <n v="66.181818181818187"/>
    <x v="361"/>
    <d v="2011-10-27T05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x v="3"/>
    <s v="plays"/>
    <n v="47.714285714285715"/>
    <x v="362"/>
    <d v="2013-06-23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x v="3"/>
    <s v="plays"/>
    <n v="62.896774193548389"/>
    <x v="363"/>
    <d v="2015-06-08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x v="7"/>
    <s v="photography books"/>
    <n v="86.611940298507463"/>
    <x v="364"/>
    <d v="2017-10-16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x v="0"/>
    <s v="food trucks"/>
    <n v="75.126984126984127"/>
    <x v="210"/>
    <d v="2019-02-13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x v="4"/>
    <s v="documentary"/>
    <n v="41.004167534903104"/>
    <x v="365"/>
    <d v="2017-02-10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x v="5"/>
    <s v="nonfiction"/>
    <n v="50.007915567282325"/>
    <x v="366"/>
    <d v="2019-03-29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x v="3"/>
    <s v="plays"/>
    <n v="96.960674157303373"/>
    <x v="367"/>
    <d v="2010-06-26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x v="2"/>
    <s v="wearables"/>
    <n v="100.93160377358491"/>
    <x v="368"/>
    <d v="2012-06-12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x v="1"/>
    <s v="indie rock"/>
    <n v="89.227586206896547"/>
    <x v="369"/>
    <d v="2012-01-04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x v="3"/>
    <s v="plays"/>
    <n v="87.979166666666671"/>
    <x v="370"/>
    <d v="2010-10-28T05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x v="7"/>
    <s v="photography books"/>
    <n v="89.54"/>
    <x v="371"/>
    <d v="2013-09-13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x v="5"/>
    <s v="nonfiction"/>
    <n v="29.09271523178808"/>
    <x v="287"/>
    <d v="2014-01-14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x v="2"/>
    <s v="wearables"/>
    <n v="42.006218905472636"/>
    <x v="372"/>
    <d v="2011-01-06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x v="1"/>
    <s v="jazz"/>
    <n v="47.004903563255965"/>
    <x v="373"/>
    <d v="2017-07-17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x v="4"/>
    <s v="documentary"/>
    <n v="110.44117647058823"/>
    <x v="374"/>
    <d v="2013-07-29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x v="3"/>
    <s v="plays"/>
    <n v="41.990909090909092"/>
    <x v="375"/>
    <d v="2011-12-08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x v="4"/>
    <s v="drama"/>
    <n v="48.012468827930178"/>
    <x v="376"/>
    <d v="2018-10-05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x v="1"/>
    <s v="rock"/>
    <n v="31.019823788546255"/>
    <x v="377"/>
    <d v="2013-05-23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x v="4"/>
    <s v="animation"/>
    <n v="99.203252032520325"/>
    <x v="378"/>
    <d v="2018-05-08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x v="1"/>
    <s v="indie rock"/>
    <n v="66.022316684378325"/>
    <x v="379"/>
    <d v="2011-02-02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x v="7"/>
    <s v="photography books"/>
    <n v="2"/>
    <x v="380"/>
    <d v="2013-08-16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x v="3"/>
    <s v="plays"/>
    <n v="46.060200668896321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x v="4"/>
    <s v="shorts"/>
    <n v="73.650000000000006"/>
    <x v="382"/>
    <d v="2012-01-06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x v="3"/>
    <s v="plays"/>
    <n v="55.99336650082919"/>
    <x v="125"/>
    <d v="2010-05-12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x v="3"/>
    <s v="plays"/>
    <n v="68.985695127402778"/>
    <x v="383"/>
    <d v="2017-11-14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x v="3"/>
    <s v="plays"/>
    <n v="60.981609195402299"/>
    <x v="384"/>
    <d v="2018-06-0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x v="4"/>
    <s v="documentary"/>
    <n v="110.98139534883721"/>
    <x v="385"/>
    <d v="2013-01-30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x v="3"/>
    <s v="plays"/>
    <n v="25"/>
    <x v="386"/>
    <d v="2019-10-13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x v="4"/>
    <s v="documentary"/>
    <n v="78.759740259740255"/>
    <x v="387"/>
    <d v="2016-06-2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x v="1"/>
    <s v="rock"/>
    <n v="87.960784313725483"/>
    <x v="388"/>
    <d v="2017-04-18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x v="6"/>
    <s v="mobile games"/>
    <n v="49.987398739873989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x v="3"/>
    <s v="plays"/>
    <n v="99.524390243902445"/>
    <x v="389"/>
    <d v="2017-05-29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x v="5"/>
    <s v="fiction"/>
    <n v="104.82089552238806"/>
    <x v="390"/>
    <d v="2014-01-0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x v="4"/>
    <s v="animation"/>
    <n v="108.01469237832875"/>
    <x v="391"/>
    <d v="2018-11-27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x v="0"/>
    <s v="food trucks"/>
    <n v="28.998544660724033"/>
    <x v="392"/>
    <d v="2010-04-20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x v="3"/>
    <s v="plays"/>
    <n v="30.028708133971293"/>
    <x v="393"/>
    <d v="2012-01-13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x v="4"/>
    <s v="documentary"/>
    <n v="41.005559416261292"/>
    <x v="394"/>
    <d v="2011-01-17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x v="3"/>
    <s v="plays"/>
    <n v="62.866666666666667"/>
    <x v="395"/>
    <d v="2018-11-03T05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x v="4"/>
    <s v="documentary"/>
    <n v="47.005002501250623"/>
    <x v="396"/>
    <d v="2012-05-06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x v="2"/>
    <s v="web"/>
    <n v="26.997693638285604"/>
    <x v="397"/>
    <d v="2011-12-22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x v="3"/>
    <s v="plays"/>
    <n v="68.329787234042556"/>
    <x v="398"/>
    <d v="2017-06-25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x v="2"/>
    <s v="wearables"/>
    <n v="50.974576271186443"/>
    <x v="399"/>
    <d v="2017-06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x v="3"/>
    <s v="plays"/>
    <n v="54.024390243902438"/>
    <x v="400"/>
    <d v="2010-04-1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x v="0"/>
    <s v="food trucks"/>
    <n v="97.055555555555557"/>
    <x v="116"/>
    <d v="2011-09-22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x v="1"/>
    <s v="indie rock"/>
    <n v="24.867469879518072"/>
    <x v="401"/>
    <d v="2018-04-18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x v="7"/>
    <s v="photography books"/>
    <n v="84.423913043478265"/>
    <x v="402"/>
    <d v="2015-07-28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x v="3"/>
    <s v="plays"/>
    <n v="47.091324200913242"/>
    <x v="403"/>
    <d v="2013-02-27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x v="3"/>
    <s v="plays"/>
    <n v="77.996041171813147"/>
    <x v="404"/>
    <d v="2014-09-13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x v="4"/>
    <s v="animation"/>
    <n v="62.967871485943775"/>
    <x v="405"/>
    <d v="2011-02-11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x v="7"/>
    <s v="photography books"/>
    <n v="81.006080449017773"/>
    <x v="406"/>
    <d v="2014-02-10T06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x v="3"/>
    <s v="plays"/>
    <n v="65.321428571428569"/>
    <x v="407"/>
    <d v="2019-09-29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x v="3"/>
    <s v="plays"/>
    <n v="104.43617021276596"/>
    <x v="408"/>
    <d v="2018-06-22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x v="3"/>
    <s v="plays"/>
    <n v="69.989010989010993"/>
    <x v="409"/>
    <d v="2014-05-0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x v="4"/>
    <s v="documentary"/>
    <n v="83.023989898989896"/>
    <x v="410"/>
    <d v="2013-11-25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x v="3"/>
    <s v="plays"/>
    <n v="90.3"/>
    <x v="411"/>
    <d v="2016-12-01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x v="3"/>
    <s v="plays"/>
    <n v="103.98131932282546"/>
    <x v="412"/>
    <d v="2014-12-15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x v="1"/>
    <s v="jazz"/>
    <n v="54.931726907630519"/>
    <x v="413"/>
    <d v="2019-04-20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x v="4"/>
    <s v="animation"/>
    <n v="51.921875"/>
    <x v="414"/>
    <d v="2015-09-13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x v="3"/>
    <s v="plays"/>
    <n v="60.02834008097166"/>
    <x v="415"/>
    <d v="2013-03-04T06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x v="4"/>
    <s v="science fiction"/>
    <n v="44.003488879197555"/>
    <x v="416"/>
    <d v="2016-11-06T05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x v="4"/>
    <s v="television"/>
    <n v="53.003513254551258"/>
    <x v="417"/>
    <d v="2017-06-3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x v="2"/>
    <s v="wearables"/>
    <n v="54.5"/>
    <x v="418"/>
    <d v="2012-04-26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x v="3"/>
    <s v="plays"/>
    <n v="75.04195804195804"/>
    <x v="419"/>
    <d v="2017-09-02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x v="3"/>
    <s v="plays"/>
    <n v="35.911111111111111"/>
    <x v="420"/>
    <d v="2010-09-30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x v="1"/>
    <s v="indie rock"/>
    <n v="36.952702702702702"/>
    <x v="421"/>
    <d v="2011-07-24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x v="3"/>
    <s v="plays"/>
    <n v="63.170588235294119"/>
    <x v="422"/>
    <d v="2010-12-03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x v="2"/>
    <s v="wearables"/>
    <n v="29.99462365591398"/>
    <x v="423"/>
    <d v="2012-12-18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x v="4"/>
    <s v="television"/>
    <n v="86"/>
    <x v="424"/>
    <d v="2017-12-19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x v="6"/>
    <s v="video games"/>
    <n v="75.014876033057845"/>
    <x v="425"/>
    <d v="2013-04-14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x v="6"/>
    <s v="video games"/>
    <n v="101.19767441860465"/>
    <x v="426"/>
    <d v="2019-03-06T06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x v="4"/>
    <s v="animation"/>
    <n v="4"/>
    <x v="427"/>
    <d v="2018-10-21T05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x v="1"/>
    <s v="rock"/>
    <n v="29.001272669424118"/>
    <x v="428"/>
    <d v="2017-07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x v="4"/>
    <s v="drama"/>
    <n v="98.225806451612897"/>
    <x v="429"/>
    <d v="2010-07-06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x v="4"/>
    <s v="science fiction"/>
    <n v="87.001693480101608"/>
    <x v="411"/>
    <d v="2016-12-0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x v="4"/>
    <s v="drama"/>
    <n v="45.205128205128204"/>
    <x v="430"/>
    <d v="2013-10-21T05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x v="3"/>
    <s v="plays"/>
    <n v="37.001341561577675"/>
    <x v="431"/>
    <d v="2011-09-23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x v="1"/>
    <s v="indie rock"/>
    <n v="94.976947040498445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x v="3"/>
    <s v="plays"/>
    <n v="28.956521739130434"/>
    <x v="433"/>
    <d v="2016-10-14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x v="3"/>
    <s v="plays"/>
    <n v="55.993396226415094"/>
    <x v="434"/>
    <d v="2010-03-28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x v="4"/>
    <s v="documentary"/>
    <n v="54.038095238095238"/>
    <x v="435"/>
    <d v="2014-12-28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x v="3"/>
    <s v="plays"/>
    <n v="82.38"/>
    <x v="8"/>
    <d v="2010-08-09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x v="4"/>
    <s v="drama"/>
    <n v="66.997115384615384"/>
    <x v="436"/>
    <d v="2014-04-2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x v="6"/>
    <s v="mobile games"/>
    <n v="107.91401869158878"/>
    <x v="385"/>
    <d v="2013-01-30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x v="4"/>
    <s v="animation"/>
    <n v="69.009501187648453"/>
    <x v="437"/>
    <d v="2013-12-31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x v="3"/>
    <s v="plays"/>
    <n v="39.006568144499177"/>
    <x v="438"/>
    <d v="2018-02-11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x v="5"/>
    <s v="translations"/>
    <n v="110.3625"/>
    <x v="439"/>
    <d v="2018-01-27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x v="2"/>
    <s v="wearables"/>
    <n v="94.857142857142861"/>
    <x v="440"/>
    <d v="2013-05-15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x v="2"/>
    <s v="web"/>
    <n v="57.935251798561154"/>
    <x v="441"/>
    <d v="2015-11-23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x v="3"/>
    <s v="plays"/>
    <n v="101.25"/>
    <x v="442"/>
    <d v="2019-04-14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x v="4"/>
    <s v="drama"/>
    <n v="64.95597484276729"/>
    <x v="443"/>
    <d v="2015-05-18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x v="2"/>
    <s v="wearables"/>
    <n v="27.00524934383202"/>
    <x v="315"/>
    <d v="2016-12-12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x v="0"/>
    <s v="food trucks"/>
    <n v="50.97422680412371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x v="1"/>
    <s v="rock"/>
    <n v="104.94260869565217"/>
    <x v="445"/>
    <d v="2019-03-11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x v="1"/>
    <s v="electric music"/>
    <n v="84.028301886792448"/>
    <x v="446"/>
    <d v="2018-06-26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x v="4"/>
    <s v="television"/>
    <n v="102.85915492957747"/>
    <x v="447"/>
    <d v="2014-12-16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x v="5"/>
    <s v="translations"/>
    <n v="39.962085308056871"/>
    <x v="448"/>
    <d v="2013-06-25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x v="5"/>
    <s v="fiction"/>
    <n v="51.001785714285717"/>
    <x v="342"/>
    <d v="2018-08-10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x v="4"/>
    <s v="science fiction"/>
    <n v="40.823008849557525"/>
    <x v="449"/>
    <d v="2011-06-26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x v="2"/>
    <s v="wearables"/>
    <n v="58.999637155297535"/>
    <x v="450"/>
    <d v="2015-03-09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x v="0"/>
    <s v="food trucks"/>
    <n v="71.156069364161851"/>
    <x v="451"/>
    <d v="2017-07-29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x v="7"/>
    <s v="photography books"/>
    <n v="99.494252873563212"/>
    <x v="452"/>
    <d v="2010-03-11T06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x v="3"/>
    <s v="plays"/>
    <n v="103.98634590377114"/>
    <x v="453"/>
    <d v="2014-10-01T05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x v="5"/>
    <s v="fiction"/>
    <n v="76.555555555555557"/>
    <x v="454"/>
    <d v="2012-02-24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x v="3"/>
    <s v="plays"/>
    <n v="87.068592057761734"/>
    <x v="455"/>
    <d v="2019-12-12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x v="0"/>
    <s v="food trucks"/>
    <n v="48.99554707379135"/>
    <x v="456"/>
    <d v="2014-08-04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x v="3"/>
    <s v="plays"/>
    <n v="42.969135802469133"/>
    <x v="457"/>
    <d v="2019-06-10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x v="5"/>
    <s v="translations"/>
    <n v="33.428571428571431"/>
    <x v="458"/>
    <d v="2018-03-09T06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x v="3"/>
    <s v="plays"/>
    <n v="83.982949701619773"/>
    <x v="459"/>
    <d v="2017-04-20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x v="3"/>
    <s v="plays"/>
    <n v="101.41739130434783"/>
    <x v="460"/>
    <d v="2016-02-03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x v="2"/>
    <s v="wearables"/>
    <n v="109.87058823529412"/>
    <x v="461"/>
    <d v="2010-08-16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x v="8"/>
    <s v="audio"/>
    <n v="31.916666666666668"/>
    <x v="462"/>
    <d v="2019-11-17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x v="0"/>
    <s v="food trucks"/>
    <n v="70.993450675399103"/>
    <x v="463"/>
    <d v="2013-07-01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x v="4"/>
    <s v="shorts"/>
    <n v="77.026890756302521"/>
    <x v="464"/>
    <d v="2010-06-07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x v="7"/>
    <s v="photography books"/>
    <n v="101.78125"/>
    <x v="465"/>
    <d v="2019-06-29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x v="2"/>
    <s v="wearables"/>
    <n v="51.059701492537314"/>
    <x v="466"/>
    <d v="2012-03-22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x v="3"/>
    <s v="plays"/>
    <n v="68.02051282051282"/>
    <x v="467"/>
    <d v="2014-06-10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x v="4"/>
    <s v="animation"/>
    <n v="30.87037037037037"/>
    <x v="468"/>
    <d v="2017-05-21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x v="2"/>
    <s v="wearables"/>
    <n v="27.908333333333335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x v="2"/>
    <s v="web"/>
    <n v="79.994818652849744"/>
    <x v="470"/>
    <d v="2015-01-01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x v="4"/>
    <s v="documentary"/>
    <n v="38.003378378378379"/>
    <x v="471"/>
    <d v="2016-03-15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x v="3"/>
    <s v="plays"/>
    <e v="#DIV/0!"/>
    <x v="472"/>
    <d v="2013-05-01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x v="4"/>
    <s v="documentary"/>
    <n v="59.990534521158132"/>
    <x v="473"/>
    <d v="2013-03-12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x v="6"/>
    <s v="video games"/>
    <n v="37.037634408602152"/>
    <x v="474"/>
    <d v="2012-07-27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x v="4"/>
    <s v="drama"/>
    <n v="99.963043478260872"/>
    <x v="72"/>
    <d v="2015-07-0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x v="1"/>
    <s v="rock"/>
    <n v="111.6774193548387"/>
    <x v="443"/>
    <d v="2015-05-18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x v="5"/>
    <s v="radio &amp; podcasts"/>
    <n v="36.014409221902014"/>
    <x v="475"/>
    <d v="2013-03-08T06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x v="3"/>
    <s v="plays"/>
    <n v="66.010284810126578"/>
    <x v="81"/>
    <d v="2017-11-23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x v="2"/>
    <s v="web"/>
    <n v="44.05263157894737"/>
    <x v="476"/>
    <d v="2013-04-09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x v="3"/>
    <s v="plays"/>
    <n v="52.999726551818434"/>
    <x v="192"/>
    <d v="2018-07-2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x v="3"/>
    <s v="plays"/>
    <n v="95"/>
    <x v="477"/>
    <d v="2012-05-0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x v="4"/>
    <s v="drama"/>
    <n v="70.908396946564892"/>
    <x v="478"/>
    <d v="2018-05-31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x v="3"/>
    <s v="plays"/>
    <n v="98.060773480662988"/>
    <x v="479"/>
    <d v="2019-07-25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x v="6"/>
    <s v="video games"/>
    <n v="53.046025104602514"/>
    <x v="480"/>
    <d v="2014-07-05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x v="4"/>
    <s v="television"/>
    <n v="93.142857142857139"/>
    <x v="180"/>
    <d v="2010-09-09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x v="1"/>
    <s v="rock"/>
    <n v="58.945075757575758"/>
    <x v="481"/>
    <d v="2013-12-06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x v="3"/>
    <s v="plays"/>
    <n v="36.067669172932334"/>
    <x v="482"/>
    <d v="2011-12-23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x v="5"/>
    <s v="nonfiction"/>
    <n v="63.030732860520096"/>
    <x v="194"/>
    <d v="2010-08-06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x v="0"/>
    <s v="food trucks"/>
    <n v="84.717948717948715"/>
    <x v="483"/>
    <d v="2017-05-05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x v="4"/>
    <s v="animation"/>
    <n v="62.2"/>
    <x v="484"/>
    <d v="2018-02-23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x v="1"/>
    <s v="rock"/>
    <n v="101.97518330513255"/>
    <x v="355"/>
    <d v="2015-01-08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x v="3"/>
    <s v="plays"/>
    <n v="106.4375"/>
    <x v="485"/>
    <d v="2019-04-19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x v="4"/>
    <s v="drama"/>
    <n v="29.975609756097562"/>
    <x v="486"/>
    <d v="2016-08-23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x v="4"/>
    <s v="shorts"/>
    <n v="85.806282722513089"/>
    <x v="487"/>
    <d v="2012-07-03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x v="4"/>
    <s v="shorts"/>
    <n v="70.82022471910112"/>
    <x v="488"/>
    <d v="2010-03-04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x v="3"/>
    <s v="plays"/>
    <n v="40.998484082870135"/>
    <x v="489"/>
    <d v="2010-04-26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x v="2"/>
    <s v="wearables"/>
    <n v="28.063492063492063"/>
    <x v="490"/>
    <d v="2010-11-23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x v="3"/>
    <s v="plays"/>
    <n v="88.054421768707485"/>
    <x v="312"/>
    <d v="2015-12-26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x v="4"/>
    <s v="animation"/>
    <n v="31"/>
    <x v="491"/>
    <d v="2016-02-05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x v="1"/>
    <s v="indie rock"/>
    <n v="90.337500000000006"/>
    <x v="492"/>
    <d v="2013-11-23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x v="6"/>
    <s v="video games"/>
    <n v="63.777777777777779"/>
    <x v="493"/>
    <d v="2014-05-10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x v="5"/>
    <s v="fiction"/>
    <n v="53.995515695067262"/>
    <x v="494"/>
    <d v="2010-08-31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x v="6"/>
    <s v="video games"/>
    <n v="48.993956043956047"/>
    <x v="495"/>
    <d v="2013-11-11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x v="3"/>
    <s v="plays"/>
    <n v="63.857142857142854"/>
    <x v="496"/>
    <d v="2018-01-25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x v="1"/>
    <s v="indie rock"/>
    <n v="82.996393146979258"/>
    <x v="497"/>
    <d v="2013-07-24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x v="4"/>
    <s v="drama"/>
    <n v="55.08230452674897"/>
    <x v="498"/>
    <d v="2018-08-17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x v="3"/>
    <s v="plays"/>
    <n v="62.044554455445542"/>
    <x v="499"/>
    <d v="2018-06-08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x v="5"/>
    <s v="fiction"/>
    <n v="104.97857142857143"/>
    <x v="500"/>
    <d v="2010-08-24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x v="4"/>
    <s v="documentary"/>
    <n v="94.044676806083643"/>
    <x v="501"/>
    <d v="2018-08-30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x v="6"/>
    <s v="mobile games"/>
    <n v="44.007716049382715"/>
    <x v="502"/>
    <d v="2013-09-22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x v="0"/>
    <s v="food trucks"/>
    <n v="92.467532467532465"/>
    <x v="503"/>
    <d v="2019-07-01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x v="7"/>
    <s v="photography books"/>
    <n v="57.072874493927124"/>
    <x v="504"/>
    <d v="2018-05-05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x v="6"/>
    <s v="mobile games"/>
    <n v="109.07848101265823"/>
    <x v="505"/>
    <d v="2015-06-10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x v="1"/>
    <s v="indie rock"/>
    <n v="39.387755102040813"/>
    <x v="506"/>
    <d v="2016-01-22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x v="6"/>
    <s v="video games"/>
    <n v="77.022222222222226"/>
    <x v="507"/>
    <d v="2013-09-11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x v="1"/>
    <s v="rock"/>
    <n v="92.166666666666671"/>
    <x v="508"/>
    <d v="2016-01-08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x v="3"/>
    <s v="plays"/>
    <n v="61.007063197026021"/>
    <x v="509"/>
    <d v="2019-12-25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x v="3"/>
    <s v="plays"/>
    <n v="78.068181818181813"/>
    <x v="510"/>
    <d v="2018-09-17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x v="4"/>
    <s v="drama"/>
    <n v="80.75"/>
    <x v="511"/>
    <d v="2015-01-25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x v="3"/>
    <s v="plays"/>
    <n v="59.991289782244557"/>
    <x v="512"/>
    <d v="2016-04-01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x v="2"/>
    <s v="wearables"/>
    <n v="110.03018372703411"/>
    <x v="513"/>
    <d v="2013-05-28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x v="1"/>
    <s v="indie rock"/>
    <n v="4"/>
    <x v="514"/>
    <d v="2012-02-29T06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x v="2"/>
    <s v="web"/>
    <n v="37.99856063332134"/>
    <x v="515"/>
    <d v="2014-12-20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x v="3"/>
    <s v="plays"/>
    <n v="96.369565217391298"/>
    <x v="516"/>
    <d v="2016-11-26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x v="1"/>
    <s v="rock"/>
    <n v="72.978599221789878"/>
    <x v="517"/>
    <d v="2011-01-02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x v="1"/>
    <s v="indie rock"/>
    <n v="26.007220216606498"/>
    <x v="518"/>
    <d v="2016-12-19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x v="1"/>
    <s v="rock"/>
    <n v="104.36296296296297"/>
    <x v="519"/>
    <d v="2014-04-02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x v="5"/>
    <s v="translations"/>
    <n v="102.18852459016394"/>
    <x v="520"/>
    <d v="2011-09-06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x v="4"/>
    <s v="science fiction"/>
    <n v="54.117647058823529"/>
    <x v="521"/>
    <d v="2015-10-02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x v="3"/>
    <s v="plays"/>
    <n v="63.222222222222221"/>
    <x v="522"/>
    <d v="2016-02-24T06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x v="3"/>
    <s v="plays"/>
    <n v="104.03228962818004"/>
    <x v="523"/>
    <d v="2016-08-02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x v="4"/>
    <s v="animation"/>
    <n v="49.994334277620396"/>
    <x v="524"/>
    <d v="2011-11-1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x v="3"/>
    <s v="plays"/>
    <n v="56.015151515151516"/>
    <x v="525"/>
    <d v="2011-10-17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x v="1"/>
    <s v="rock"/>
    <n v="48.807692307692307"/>
    <x v="188"/>
    <d v="2019-03-12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x v="4"/>
    <s v="documentary"/>
    <n v="60.082352941176474"/>
    <x v="526"/>
    <d v="2018-11-1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x v="3"/>
    <s v="plays"/>
    <n v="78.990502793296088"/>
    <x v="527"/>
    <d v="2015-03-15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x v="3"/>
    <s v="plays"/>
    <n v="53.99499443826474"/>
    <x v="528"/>
    <d v="2011-11-1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x v="1"/>
    <s v="electric music"/>
    <n v="111.45945945945945"/>
    <x v="522"/>
    <d v="2016-02-24T06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x v="1"/>
    <s v="rock"/>
    <n v="60.922131147540981"/>
    <x v="529"/>
    <d v="2014-07-10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x v="3"/>
    <s v="plays"/>
    <n v="26.0015444015444"/>
    <x v="530"/>
    <d v="2010-07-15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x v="4"/>
    <s v="animation"/>
    <n v="80.993208828522924"/>
    <x v="531"/>
    <d v="2011-01-11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x v="1"/>
    <s v="rock"/>
    <n v="34.995963302752294"/>
    <x v="515"/>
    <d v="2014-12-20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x v="4"/>
    <s v="shorts"/>
    <n v="94.142857142857139"/>
    <x v="532"/>
    <d v="2015-06-19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x v="1"/>
    <s v="rock"/>
    <n v="52.085106382978722"/>
    <x v="533"/>
    <d v="2015-09-28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x v="8"/>
    <s v="audio"/>
    <n v="24.986666666666668"/>
    <x v="409"/>
    <d v="2014-05-02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x v="0"/>
    <s v="food trucks"/>
    <n v="69.215277777777771"/>
    <x v="534"/>
    <d v="2019-12-0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x v="3"/>
    <s v="plays"/>
    <n v="93.944444444444443"/>
    <x v="53"/>
    <d v="2014-05-20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x v="3"/>
    <s v="plays"/>
    <n v="98.40625"/>
    <x v="535"/>
    <d v="2017-11-01T05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x v="1"/>
    <s v="jazz"/>
    <n v="41.783783783783782"/>
    <x v="536"/>
    <d v="2011-03-11T06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x v="4"/>
    <s v="science fiction"/>
    <n v="65.991836734693877"/>
    <x v="537"/>
    <d v="2011-12-01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x v="1"/>
    <s v="jazz"/>
    <n v="72.05747126436782"/>
    <x v="538"/>
    <d v="2011-08-07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x v="3"/>
    <s v="plays"/>
    <n v="48.003209242618745"/>
    <x v="539"/>
    <d v="2014-02-2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x v="2"/>
    <s v="web"/>
    <n v="54.098591549295776"/>
    <x v="540"/>
    <d v="2011-04-29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x v="6"/>
    <s v="video games"/>
    <n v="107.88095238095238"/>
    <x v="505"/>
    <d v="2015-06-10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x v="4"/>
    <s v="documentary"/>
    <n v="67.034103410341032"/>
    <x v="541"/>
    <d v="2012-02-20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x v="2"/>
    <s v="web"/>
    <n v="64.01425914445133"/>
    <x v="542"/>
    <d v="2012-04-25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x v="5"/>
    <s v="translations"/>
    <n v="96.066176470588232"/>
    <x v="543"/>
    <d v="2010-03-1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x v="1"/>
    <s v="rock"/>
    <n v="51.184615384615384"/>
    <x v="544"/>
    <d v="2010-11-17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x v="0"/>
    <s v="food trucks"/>
    <n v="43.92307692307692"/>
    <x v="35"/>
    <d v="2019-01-19T06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x v="3"/>
    <s v="plays"/>
    <n v="91.021198830409361"/>
    <x v="152"/>
    <d v="2010-03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x v="4"/>
    <s v="documentary"/>
    <n v="50.127450980392155"/>
    <x v="545"/>
    <d v="2015-07-05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x v="5"/>
    <s v="radio &amp; podcasts"/>
    <n v="67.720930232558146"/>
    <x v="546"/>
    <d v="2014-12-2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x v="6"/>
    <s v="video games"/>
    <n v="61.03921568627451"/>
    <x v="547"/>
    <d v="2010-07-1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x v="3"/>
    <s v="plays"/>
    <n v="80.011857707509876"/>
    <x v="548"/>
    <d v="2014-05-30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x v="4"/>
    <s v="animation"/>
    <n v="47.001497753369947"/>
    <x v="549"/>
    <d v="2014-03-26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x v="3"/>
    <s v="plays"/>
    <n v="71.127388535031841"/>
    <x v="550"/>
    <d v="2016-06-27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x v="3"/>
    <s v="plays"/>
    <n v="89.99079189686924"/>
    <x v="551"/>
    <d v="2010-03-1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x v="4"/>
    <s v="drama"/>
    <n v="43.032786885245905"/>
    <x v="552"/>
    <d v="2016-03-05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x v="3"/>
    <s v="plays"/>
    <n v="67.997714808043881"/>
    <x v="462"/>
    <d v="2019-11-17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x v="1"/>
    <s v="rock"/>
    <n v="73.004566210045667"/>
    <x v="553"/>
    <d v="2010-06-15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x v="4"/>
    <s v="documentary"/>
    <n v="62.341463414634148"/>
    <x v="554"/>
    <d v="2015-02-12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x v="0"/>
    <s v="food trucks"/>
    <n v="5"/>
    <x v="555"/>
    <d v="2013-07-30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x v="2"/>
    <s v="wearables"/>
    <n v="67.103092783505161"/>
    <x v="548"/>
    <d v="2014-05-30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x v="3"/>
    <s v="plays"/>
    <n v="79.978947368421046"/>
    <x v="62"/>
    <d v="2015-06-05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x v="3"/>
    <s v="plays"/>
    <n v="62.176470588235297"/>
    <x v="556"/>
    <d v="2019-04-18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x v="3"/>
    <s v="plays"/>
    <n v="53.005950297514879"/>
    <x v="557"/>
    <d v="2011-01-2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x v="5"/>
    <s v="nonfiction"/>
    <n v="57.738317757009348"/>
    <x v="27"/>
    <d v="2015-10-03T05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x v="1"/>
    <s v="rock"/>
    <n v="40.03125"/>
    <x v="558"/>
    <d v="2016-03-07T06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x v="0"/>
    <s v="food trucks"/>
    <n v="81.016591928251117"/>
    <x v="559"/>
    <d v="2014-03-23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x v="1"/>
    <s v="jazz"/>
    <n v="35.047468354430379"/>
    <x v="426"/>
    <d v="2019-03-06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x v="4"/>
    <s v="science fiction"/>
    <n v="102.92307692307692"/>
    <x v="560"/>
    <d v="2019-01-16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x v="3"/>
    <s v="plays"/>
    <n v="27.998126756166094"/>
    <x v="561"/>
    <d v="2012-12-16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x v="3"/>
    <s v="plays"/>
    <n v="75.733333333333334"/>
    <x v="562"/>
    <d v="2013-07-25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x v="1"/>
    <s v="electric music"/>
    <n v="45.026041666666664"/>
    <x v="563"/>
    <d v="2010-10-23T05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x v="3"/>
    <s v="plays"/>
    <n v="73.615384615384613"/>
    <x v="564"/>
    <d v="2017-08-26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x v="3"/>
    <s v="plays"/>
    <n v="56.991701244813278"/>
    <x v="565"/>
    <d v="2017-01-11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x v="3"/>
    <s v="plays"/>
    <n v="85.223529411764702"/>
    <x v="566"/>
    <d v="2016-04-2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x v="1"/>
    <s v="indie rock"/>
    <n v="50.962184873949582"/>
    <x v="567"/>
    <d v="2013-09-20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x v="3"/>
    <s v="plays"/>
    <n v="63.563636363636363"/>
    <x v="568"/>
    <d v="2014-06-0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x v="5"/>
    <s v="nonfiction"/>
    <n v="80.999165275459092"/>
    <x v="569"/>
    <d v="2013-05-02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x v="3"/>
    <s v="plays"/>
    <n v="86.044753086419746"/>
    <x v="570"/>
    <d v="2011-05-06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x v="7"/>
    <s v="photography books"/>
    <n v="90.0390625"/>
    <x v="571"/>
    <d v="2016-07-08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x v="3"/>
    <s v="plays"/>
    <n v="74.006063432835816"/>
    <x v="572"/>
    <d v="2016-09-13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x v="1"/>
    <s v="indie rock"/>
    <n v="92.4375"/>
    <x v="573"/>
    <d v="2018-04-15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x v="3"/>
    <s v="plays"/>
    <n v="55.999257333828446"/>
    <x v="574"/>
    <d v="2015-07-16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x v="7"/>
    <s v="photography books"/>
    <n v="32.983796296296298"/>
    <x v="511"/>
    <d v="2015-01-25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x v="3"/>
    <s v="plays"/>
    <n v="93.596774193548384"/>
    <x v="575"/>
    <d v="2020-01-27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x v="3"/>
    <s v="plays"/>
    <n v="69.867724867724874"/>
    <x v="576"/>
    <d v="2010-09-28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x v="0"/>
    <s v="food trucks"/>
    <n v="72.129870129870127"/>
    <x v="577"/>
    <d v="2010-06-16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x v="1"/>
    <s v="indie rock"/>
    <n v="30.041666666666668"/>
    <x v="578"/>
    <d v="2010-10-04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x v="3"/>
    <s v="plays"/>
    <n v="73.968000000000004"/>
    <x v="579"/>
    <d v="2016-07-06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x v="3"/>
    <s v="plays"/>
    <n v="68.65517241379311"/>
    <x v="580"/>
    <d v="2019-05-01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x v="3"/>
    <s v="plays"/>
    <n v="59.992164544564154"/>
    <x v="581"/>
    <d v="2019-03-26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x v="3"/>
    <s v="plays"/>
    <n v="111.15827338129496"/>
    <x v="582"/>
    <d v="2014-11-02T05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x v="4"/>
    <s v="animation"/>
    <n v="53.038095238095238"/>
    <x v="336"/>
    <d v="2015-11-07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x v="4"/>
    <s v="television"/>
    <n v="55.985524728588658"/>
    <x v="583"/>
    <d v="2017-03-25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x v="4"/>
    <s v="television"/>
    <n v="69.986760812003524"/>
    <x v="584"/>
    <d v="2013-02-09T06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x v="4"/>
    <s v="animation"/>
    <n v="48.998079877112133"/>
    <x v="585"/>
    <d v="2012-01-18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x v="3"/>
    <s v="plays"/>
    <n v="103.84615384615384"/>
    <x v="586"/>
    <d v="2016-11-14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x v="3"/>
    <s v="plays"/>
    <n v="99.127659574468083"/>
    <x v="587"/>
    <d v="2010-07-27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x v="4"/>
    <s v="drama"/>
    <n v="107.37777777777778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x v="3"/>
    <s v="plays"/>
    <n v="76.922178988326849"/>
    <x v="589"/>
    <d v="2016-01-18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x v="3"/>
    <s v="plays"/>
    <n v="58.128865979381445"/>
    <x v="590"/>
    <d v="2017-02-20T06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x v="2"/>
    <s v="wearables"/>
    <n v="103.73643410852713"/>
    <x v="591"/>
    <d v="2018-12-17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x v="3"/>
    <s v="plays"/>
    <n v="87.962666666666664"/>
    <x v="592"/>
    <d v="2017-03-01T06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x v="3"/>
    <s v="plays"/>
    <n v="28"/>
    <x v="593"/>
    <d v="2018-12-18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x v="1"/>
    <s v="rock"/>
    <n v="37.999361294443261"/>
    <x v="594"/>
    <d v="2018-09-26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x v="6"/>
    <s v="video games"/>
    <n v="29.999313893653515"/>
    <x v="595"/>
    <d v="2013-03-13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x v="5"/>
    <s v="translations"/>
    <n v="103.5"/>
    <x v="596"/>
    <d v="2018-04-09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x v="0"/>
    <s v="food trucks"/>
    <n v="85.994467496542185"/>
    <x v="597"/>
    <d v="2017-07-06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x v="3"/>
    <s v="plays"/>
    <n v="98.011627906976742"/>
    <x v="598"/>
    <d v="2010-10-20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x v="1"/>
    <s v="jazz"/>
    <n v="2"/>
    <x v="599"/>
    <d v="2014-07-08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x v="4"/>
    <s v="shorts"/>
    <n v="44.994570837642193"/>
    <x v="600"/>
    <d v="2014-02-22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x v="2"/>
    <s v="web"/>
    <n v="31.012224938875306"/>
    <x v="601"/>
    <d v="2016-08-05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x v="2"/>
    <s v="web"/>
    <n v="59.970085470085472"/>
    <x v="602"/>
    <d v="2016-04-08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x v="1"/>
    <s v="metal"/>
    <n v="58.9973474801061"/>
    <x v="335"/>
    <d v="2015-08-24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x v="7"/>
    <s v="photography books"/>
    <n v="50.045454545454547"/>
    <x v="603"/>
    <d v="2017-03-02T06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x v="0"/>
    <s v="food trucks"/>
    <n v="98.966269841269835"/>
    <x v="604"/>
    <d v="2017-12-28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x v="4"/>
    <s v="science fiction"/>
    <n v="58.857142857142854"/>
    <x v="605"/>
    <d v="2017-12-27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x v="1"/>
    <s v="rock"/>
    <n v="81.010256410256417"/>
    <x v="606"/>
    <d v="2015-08-30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x v="4"/>
    <s v="documentary"/>
    <n v="76.013333333333335"/>
    <x v="65"/>
    <d v="2011-01-27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x v="3"/>
    <s v="plays"/>
    <n v="96.597402597402592"/>
    <x v="607"/>
    <d v="2015-08-21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x v="1"/>
    <s v="jazz"/>
    <n v="76.957446808510639"/>
    <x v="608"/>
    <d v="2012-03-28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x v="3"/>
    <s v="plays"/>
    <n v="67.984732824427482"/>
    <x v="609"/>
    <d v="2018-12-09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x v="3"/>
    <s v="plays"/>
    <n v="88.781609195402297"/>
    <x v="610"/>
    <d v="2010-10-07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x v="1"/>
    <s v="jazz"/>
    <n v="24.99623706491063"/>
    <x v="541"/>
    <d v="2012-02-20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x v="4"/>
    <s v="documentary"/>
    <n v="44.922794117647058"/>
    <x v="611"/>
    <d v="2011-07-09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x v="3"/>
    <s v="plays"/>
    <n v="79.400000000000006"/>
    <x v="612"/>
    <d v="2013-08-30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x v="8"/>
    <s v="audio"/>
    <n v="29.009546539379475"/>
    <x v="613"/>
    <d v="2014-09-10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x v="3"/>
    <s v="plays"/>
    <n v="73.59210526315789"/>
    <x v="614"/>
    <d v="2012-08-01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x v="3"/>
    <s v="plays"/>
    <n v="107.97038864898211"/>
    <x v="615"/>
    <d v="2017-06-26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x v="1"/>
    <s v="indie rock"/>
    <n v="68.987284287011803"/>
    <x v="90"/>
    <d v="2016-02-25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x v="3"/>
    <s v="plays"/>
    <n v="111.02236719478098"/>
    <x v="616"/>
    <d v="2010-07-31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x v="3"/>
    <s v="plays"/>
    <n v="24.997515808491418"/>
    <x v="617"/>
    <d v="2018-03-2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x v="1"/>
    <s v="indie rock"/>
    <n v="42.155172413793103"/>
    <x v="618"/>
    <d v="2016-04-15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x v="7"/>
    <s v="photography books"/>
    <n v="47.003284072249592"/>
    <x v="619"/>
    <d v="2011-08-19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x v="8"/>
    <s v="audio"/>
    <n v="36.0392749244713"/>
    <x v="620"/>
    <d v="2019-09-11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x v="7"/>
    <s v="photography books"/>
    <n v="101.03760683760684"/>
    <x v="621"/>
    <d v="2012-09-26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x v="5"/>
    <s v="fiction"/>
    <n v="39.927927927927925"/>
    <x v="622"/>
    <d v="2016-07-10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x v="4"/>
    <s v="drama"/>
    <n v="83.158139534883716"/>
    <x v="35"/>
    <d v="2019-01-19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x v="0"/>
    <s v="food trucks"/>
    <n v="39.97520661157025"/>
    <x v="623"/>
    <d v="2019-10-18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x v="6"/>
    <s v="mobile games"/>
    <n v="47.993908629441627"/>
    <x v="624"/>
    <d v="2019-12-14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x v="3"/>
    <s v="plays"/>
    <n v="95.978877489438744"/>
    <x v="625"/>
    <d v="2011-12-21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x v="3"/>
    <s v="plays"/>
    <n v="78.728155339805824"/>
    <x v="626"/>
    <d v="2013-12-11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x v="3"/>
    <s v="plays"/>
    <n v="56.081632653061227"/>
    <x v="627"/>
    <d v="2018-09-16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x v="5"/>
    <s v="nonfiction"/>
    <n v="69.090909090909093"/>
    <x v="628"/>
    <d v="2010-06-2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x v="3"/>
    <s v="plays"/>
    <n v="102.05291576673866"/>
    <x v="629"/>
    <d v="2015-08-23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x v="2"/>
    <s v="wearables"/>
    <n v="107.32089552238806"/>
    <x v="630"/>
    <d v="2018-03-2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x v="3"/>
    <s v="plays"/>
    <n v="51.970260223048328"/>
    <x v="631"/>
    <d v="2017-03-12T06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x v="4"/>
    <s v="television"/>
    <n v="71.137142857142862"/>
    <x v="632"/>
    <d v="2019-01-10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x v="2"/>
    <s v="web"/>
    <n v="106.49275362318841"/>
    <x v="633"/>
    <d v="2013-10-29T05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x v="4"/>
    <s v="documentary"/>
    <n v="42.93684210526316"/>
    <x v="634"/>
    <d v="2011-11-27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x v="4"/>
    <s v="documentary"/>
    <n v="30.037974683544302"/>
    <x v="635"/>
    <d v="2012-10-03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x v="1"/>
    <s v="rock"/>
    <n v="70.623376623376629"/>
    <x v="636"/>
    <d v="2019-07-09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x v="3"/>
    <s v="plays"/>
    <n v="66.016018306636155"/>
    <x v="637"/>
    <d v="2017-10-17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x v="3"/>
    <s v="plays"/>
    <n v="96.911392405063296"/>
    <x v="638"/>
    <d v="2017-11-27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x v="1"/>
    <s v="rock"/>
    <n v="62.867346938775512"/>
    <x v="639"/>
    <d v="2015-11-14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x v="3"/>
    <s v="plays"/>
    <n v="108.98537682789652"/>
    <x v="640"/>
    <d v="2015-04-20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x v="1"/>
    <s v="electric music"/>
    <n v="26.999314599040439"/>
    <x v="641"/>
    <d v="2018-03-31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x v="2"/>
    <s v="wearables"/>
    <n v="65.004147943311438"/>
    <x v="642"/>
    <d v="2011-11-24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x v="4"/>
    <s v="drama"/>
    <n v="111.51785714285714"/>
    <x v="230"/>
    <d v="2019-06-25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x v="2"/>
    <s v="wearables"/>
    <n v="3"/>
    <x v="67"/>
    <d v="2010-01-25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x v="3"/>
    <s v="plays"/>
    <n v="110.99268292682927"/>
    <x v="643"/>
    <d v="2011-03-27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x v="2"/>
    <s v="wearables"/>
    <n v="56.746987951807228"/>
    <x v="644"/>
    <d v="2013-07-22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x v="5"/>
    <s v="translations"/>
    <n v="97.020608439646708"/>
    <x v="645"/>
    <d v="2012-04-21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x v="4"/>
    <s v="animation"/>
    <n v="92.08620689655173"/>
    <x v="646"/>
    <d v="2016-07-04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x v="5"/>
    <s v="nonfiction"/>
    <n v="82.986666666666665"/>
    <x v="626"/>
    <d v="2013-12-11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x v="2"/>
    <s v="web"/>
    <n v="103.03791821561339"/>
    <x v="647"/>
    <d v="2019-01-06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x v="4"/>
    <s v="drama"/>
    <n v="68.922619047619051"/>
    <x v="159"/>
    <d v="2018-12-08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x v="3"/>
    <s v="plays"/>
    <n v="87.737226277372258"/>
    <x v="648"/>
    <d v="2017-05-22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x v="3"/>
    <s v="plays"/>
    <n v="75.021505376344081"/>
    <x v="267"/>
    <d v="2012-04-19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x v="3"/>
    <s v="plays"/>
    <n v="50.863999999999997"/>
    <x v="649"/>
    <d v="2018-07-14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x v="3"/>
    <s v="plays"/>
    <n v="90"/>
    <x v="248"/>
    <d v="2016-01-24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x v="3"/>
    <s v="plays"/>
    <n v="72.896039603960389"/>
    <x v="571"/>
    <d v="2016-07-0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x v="5"/>
    <s v="radio &amp; podcasts"/>
    <n v="108.48543689320388"/>
    <x v="650"/>
    <d v="2016-08-22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x v="1"/>
    <s v="rock"/>
    <n v="101.98095238095237"/>
    <x v="1"/>
    <d v="2014-08-19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x v="6"/>
    <s v="mobile games"/>
    <n v="44.009146341463413"/>
    <x v="651"/>
    <d v="2010-08-07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x v="3"/>
    <s v="plays"/>
    <n v="65.942675159235662"/>
    <x v="652"/>
    <d v="2013-07-10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x v="4"/>
    <s v="documentary"/>
    <n v="24.987387387387386"/>
    <x v="653"/>
    <d v="2011-08-2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x v="2"/>
    <s v="wearables"/>
    <n v="28.003367003367003"/>
    <x v="654"/>
    <d v="2013-06-17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x v="5"/>
    <s v="fiction"/>
    <n v="85.829268292682926"/>
    <x v="655"/>
    <d v="2012-05-2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x v="3"/>
    <s v="plays"/>
    <n v="84.921052631578945"/>
    <x v="656"/>
    <d v="2018-02-21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x v="1"/>
    <s v="rock"/>
    <n v="90.483333333333334"/>
    <x v="657"/>
    <d v="2018-04-04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x v="4"/>
    <s v="documentary"/>
    <n v="25.00197628458498"/>
    <x v="265"/>
    <d v="2017-11-06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x v="3"/>
    <s v="plays"/>
    <n v="92.013888888888886"/>
    <x v="658"/>
    <d v="2016-03-02T06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x v="3"/>
    <s v="plays"/>
    <n v="93.066115702479337"/>
    <x v="659"/>
    <d v="2014-10-22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x v="6"/>
    <s v="mobile games"/>
    <n v="61.008145363408524"/>
    <x v="660"/>
    <d v="2014-11-15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x v="3"/>
    <s v="plays"/>
    <n v="92.036259541984734"/>
    <x v="661"/>
    <d v="2010-10-25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x v="2"/>
    <s v="web"/>
    <n v="81.132596685082873"/>
    <x v="4"/>
    <d v="2019-01-20T06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x v="3"/>
    <s v="plays"/>
    <n v="73.5"/>
    <x v="662"/>
    <d v="2016-05-2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x v="4"/>
    <s v="drama"/>
    <n v="85.221311475409834"/>
    <x v="663"/>
    <d v="2013-02-04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x v="2"/>
    <s v="wearables"/>
    <n v="110.96825396825396"/>
    <x v="664"/>
    <d v="2015-05-23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x v="2"/>
    <s v="web"/>
    <n v="32.968036529680369"/>
    <x v="665"/>
    <d v="2017-07-23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x v="1"/>
    <s v="rock"/>
    <n v="96.005352363960753"/>
    <x v="666"/>
    <d v="2017-03-22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x v="1"/>
    <s v="metal"/>
    <n v="84.96632653061225"/>
    <x v="43"/>
    <d v="2014-07-24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x v="3"/>
    <s v="plays"/>
    <n v="25.007462686567163"/>
    <x v="667"/>
    <d v="2017-01-28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x v="7"/>
    <s v="photography books"/>
    <n v="65.998995479658461"/>
    <x v="668"/>
    <d v="2016-03-30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x v="5"/>
    <s v="nonfiction"/>
    <n v="87.34482758620689"/>
    <x v="669"/>
    <d v="2015-02-20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x v="1"/>
    <s v="indie rock"/>
    <n v="27.933333333333334"/>
    <x v="670"/>
    <d v="2016-11-11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x v="3"/>
    <s v="plays"/>
    <n v="103.8"/>
    <x v="671"/>
    <d v="2014-11-16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x v="1"/>
    <s v="indie rock"/>
    <n v="31.937172774869111"/>
    <x v="672"/>
    <d v="2012-06-29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x v="3"/>
    <s v="plays"/>
    <n v="99.5"/>
    <x v="673"/>
    <d v="2017-02-03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x v="3"/>
    <s v="plays"/>
    <n v="108.84615384615384"/>
    <x v="674"/>
    <d v="2010-05-23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x v="1"/>
    <s v="electric music"/>
    <n v="110.76229508196721"/>
    <x v="675"/>
    <d v="2010-01-19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x v="3"/>
    <s v="plays"/>
    <n v="29.647058823529413"/>
    <x v="676"/>
    <d v="2015-10-21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x v="3"/>
    <s v="plays"/>
    <n v="101.71428571428571"/>
    <x v="342"/>
    <d v="2018-08-10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x v="2"/>
    <s v="wearables"/>
    <n v="61.5"/>
    <x v="677"/>
    <d v="2010-05-30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x v="2"/>
    <s v="web"/>
    <n v="35"/>
    <x v="678"/>
    <d v="2011-10-09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x v="3"/>
    <s v="plays"/>
    <n v="40.049999999999997"/>
    <x v="679"/>
    <d v="2010-09-02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x v="4"/>
    <s v="animation"/>
    <n v="110.97231270358306"/>
    <x v="680"/>
    <d v="2010-03-01T06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x v="2"/>
    <s v="wearables"/>
    <n v="36.959016393442624"/>
    <x v="681"/>
    <d v="2014-10-08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x v="1"/>
    <s v="electric music"/>
    <n v="1"/>
    <x v="682"/>
    <d v="2010-07-01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x v="5"/>
    <s v="nonfiction"/>
    <n v="30.974074074074075"/>
    <x v="683"/>
    <d v="2016-03-17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x v="3"/>
    <s v="plays"/>
    <n v="47.035087719298247"/>
    <x v="684"/>
    <d v="2010-08-05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x v="7"/>
    <s v="photography books"/>
    <n v="88.065693430656935"/>
    <x v="674"/>
    <d v="2010-05-23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x v="3"/>
    <s v="plays"/>
    <n v="37.005616224648989"/>
    <x v="685"/>
    <d v="2012-10-28T05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x v="3"/>
    <s v="plays"/>
    <n v="26.027777777777779"/>
    <x v="605"/>
    <d v="2017-12-27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x v="3"/>
    <s v="plays"/>
    <n v="67.817567567567565"/>
    <x v="686"/>
    <d v="2015-01-20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x v="4"/>
    <s v="drama"/>
    <n v="49.964912280701753"/>
    <x v="687"/>
    <d v="2011-05-12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x v="1"/>
    <s v="rock"/>
    <n v="110.01646903820817"/>
    <x v="688"/>
    <d v="2014-10-24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x v="1"/>
    <s v="electric music"/>
    <n v="89.964678178963894"/>
    <x v="689"/>
    <d v="2018-02-05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x v="6"/>
    <s v="video games"/>
    <n v="79.009523809523813"/>
    <x v="690"/>
    <d v="2019-08-01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x v="1"/>
    <s v="rock"/>
    <n v="86.867469879518069"/>
    <x v="691"/>
    <d v="2017-07-22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x v="1"/>
    <s v="jazz"/>
    <n v="62.04"/>
    <x v="692"/>
    <d v="2012-11-28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x v="3"/>
    <s v="plays"/>
    <n v="26.970212765957445"/>
    <x v="693"/>
    <d v="2012-05-08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x v="1"/>
    <s v="rock"/>
    <n v="54.121621621621621"/>
    <x v="694"/>
    <d v="2011-05-13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x v="1"/>
    <s v="indie rock"/>
    <n v="41.035353535353536"/>
    <x v="695"/>
    <d v="2017-04-15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x v="4"/>
    <s v="science fiction"/>
    <n v="55.052419354838712"/>
    <x v="123"/>
    <d v="2018-09-19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x v="5"/>
    <s v="translations"/>
    <n v="107.93762183235867"/>
    <x v="696"/>
    <d v="2015-10-06T05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x v="3"/>
    <s v="plays"/>
    <n v="73.92"/>
    <x v="626"/>
    <d v="2013-12-11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x v="6"/>
    <s v="video games"/>
    <n v="31.995894428152493"/>
    <x v="697"/>
    <d v="2013-08-15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x v="3"/>
    <s v="plays"/>
    <n v="53.898148148148145"/>
    <x v="698"/>
    <d v="2014-04-14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x v="3"/>
    <s v="plays"/>
    <n v="106.5"/>
    <x v="699"/>
    <d v="2019-01-26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x v="1"/>
    <s v="indie rock"/>
    <n v="32.999805409612762"/>
    <x v="700"/>
    <d v="2019-02-09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x v="3"/>
    <s v="plays"/>
    <n v="43.00254993625159"/>
    <x v="701"/>
    <d v="2017-04-1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x v="2"/>
    <s v="web"/>
    <n v="86.858974358974365"/>
    <x v="702"/>
    <d v="2016-05-2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x v="1"/>
    <s v="rock"/>
    <n v="96.8"/>
    <x v="703"/>
    <d v="2014-11-0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x v="3"/>
    <s v="plays"/>
    <n v="32.995456610631528"/>
    <x v="704"/>
    <d v="2019-07-04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x v="3"/>
    <s v="plays"/>
    <n v="68.028106508875737"/>
    <x v="431"/>
    <d v="2011-09-23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x v="4"/>
    <s v="animation"/>
    <n v="58.867816091954026"/>
    <x v="705"/>
    <d v="2011-08-13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x v="3"/>
    <s v="plays"/>
    <n v="105.04572803850782"/>
    <x v="706"/>
    <d v="2015-08-14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x v="4"/>
    <s v="drama"/>
    <n v="33.054878048780488"/>
    <x v="707"/>
    <d v="2016-07-22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x v="3"/>
    <s v="plays"/>
    <n v="78.821428571428569"/>
    <x v="708"/>
    <d v="2010-10-31T05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x v="4"/>
    <s v="animation"/>
    <n v="68.204968944099377"/>
    <x v="709"/>
    <d v="2011-03-01T06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x v="1"/>
    <s v="rock"/>
    <n v="75.731884057971016"/>
    <x v="710"/>
    <d v="2013-12-17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x v="2"/>
    <s v="web"/>
    <n v="30.996070133010882"/>
    <x v="711"/>
    <d v="2016-03-06T06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x v="4"/>
    <s v="animation"/>
    <n v="101.88188976377953"/>
    <x v="157"/>
    <d v="2019-04-27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x v="1"/>
    <s v="jazz"/>
    <n v="52.879227053140099"/>
    <x v="630"/>
    <d v="2018-03-27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x v="1"/>
    <s v="rock"/>
    <n v="71.005820721769496"/>
    <x v="712"/>
    <d v="2011-05-21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x v="4"/>
    <s v="animation"/>
    <n v="102.38709677419355"/>
    <x v="93"/>
    <d v="2012-10-20T05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x v="3"/>
    <s v="plays"/>
    <n v="74.466666666666669"/>
    <x v="713"/>
    <d v="2014-05-27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x v="3"/>
    <s v="plays"/>
    <n v="51.009883198562441"/>
    <x v="714"/>
    <d v="2010-02-14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x v="0"/>
    <s v="food trucks"/>
    <n v="90"/>
    <x v="715"/>
    <d v="2016-12-11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x v="3"/>
    <s v="plays"/>
    <n v="97.142857142857139"/>
    <x v="716"/>
    <d v="2013-06-26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x v="5"/>
    <s v="nonfiction"/>
    <n v="72.071823204419886"/>
    <x v="448"/>
    <d v="2013-06-25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x v="1"/>
    <s v="rock"/>
    <n v="75.236363636363635"/>
    <x v="717"/>
    <d v="2017-12-22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x v="4"/>
    <s v="drama"/>
    <n v="32.967741935483872"/>
    <x v="718"/>
    <d v="2016-11-01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x v="6"/>
    <s v="mobile games"/>
    <n v="54.807692307692307"/>
    <x v="719"/>
    <d v="2014-08-08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x v="2"/>
    <s v="web"/>
    <n v="45.037837837837834"/>
    <x v="720"/>
    <d v="2018-12-30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x v="3"/>
    <s v="plays"/>
    <n v="52.958677685950413"/>
    <x v="721"/>
    <d v="2012-05-31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x v="3"/>
    <s v="plays"/>
    <n v="60.017959183673469"/>
    <x v="722"/>
    <d v="2016-01-30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x v="1"/>
    <s v="rock"/>
    <n v="1"/>
    <x v="139"/>
    <d v="2015-06-12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x v="7"/>
    <s v="photography books"/>
    <n v="44.028301886792455"/>
    <x v="723"/>
    <d v="2019-12-31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x v="7"/>
    <s v="photography books"/>
    <n v="86.028169014084511"/>
    <x v="704"/>
    <d v="2019-07-04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x v="3"/>
    <s v="plays"/>
    <n v="28.012875536480685"/>
    <x v="724"/>
    <d v="2019-01-27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x v="1"/>
    <s v="rock"/>
    <n v="32.050458715596328"/>
    <x v="725"/>
    <d v="2018-01-0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x v="4"/>
    <s v="documentary"/>
    <n v="73.611940298507463"/>
    <x v="660"/>
    <d v="2014-11-1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x v="4"/>
    <s v="drama"/>
    <n v="108.71052631578948"/>
    <x v="726"/>
    <d v="2012-03-05T06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x v="3"/>
    <s v="plays"/>
    <n v="42.97674418604651"/>
    <x v="727"/>
    <d v="2019-10-15T05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x v="0"/>
    <s v="food trucks"/>
    <n v="83.315789473684205"/>
    <x v="728"/>
    <d v="2016-05-17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x v="4"/>
    <s v="documentary"/>
    <n v="42"/>
    <x v="729"/>
    <d v="2012-08-14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x v="3"/>
    <s v="plays"/>
    <n v="55.927601809954751"/>
    <x v="730"/>
    <d v="2017-11-2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x v="6"/>
    <s v="video games"/>
    <n v="105.03681885125184"/>
    <x v="731"/>
    <d v="2016-01-09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x v="5"/>
    <s v="nonfiction"/>
    <n v="48"/>
    <x v="78"/>
    <d v="2018-04-16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x v="6"/>
    <s v="video games"/>
    <n v="112.66176470588235"/>
    <x v="732"/>
    <d v="2012-08-27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x v="1"/>
    <s v="rock"/>
    <n v="81.944444444444443"/>
    <x v="733"/>
    <d v="2016-05-27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x v="1"/>
    <s v="rock"/>
    <n v="64.049180327868854"/>
    <x v="734"/>
    <d v="2017-11-29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x v="3"/>
    <s v="plays"/>
    <n v="106.39097744360902"/>
    <x v="406"/>
    <d v="2014-02-10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x v="5"/>
    <s v="nonfiction"/>
    <n v="76.011249497790274"/>
    <x v="735"/>
    <d v="2019-05-04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x v="3"/>
    <s v="plays"/>
    <n v="111.07246376811594"/>
    <x v="736"/>
    <d v="2019-01-21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x v="6"/>
    <s v="video games"/>
    <n v="95.936170212765958"/>
    <x v="737"/>
    <d v="2012-11-24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x v="1"/>
    <s v="rock"/>
    <n v="43.043010752688176"/>
    <x v="192"/>
    <d v="2018-07-29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x v="4"/>
    <s v="documentary"/>
    <n v="67.966666666666669"/>
    <x v="738"/>
    <d v="2017-02-28T06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x v="1"/>
    <s v="rock"/>
    <n v="89.991428571428571"/>
    <x v="739"/>
    <d v="2014-02-28T06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x v="1"/>
    <s v="rock"/>
    <n v="58.095238095238095"/>
    <x v="613"/>
    <d v="2014-09-10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x v="5"/>
    <s v="nonfiction"/>
    <n v="83.996875000000003"/>
    <x v="740"/>
    <d v="2010-06-19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x v="4"/>
    <s v="shorts"/>
    <n v="88.853503184713375"/>
    <x v="145"/>
    <d v="2017-07-25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x v="3"/>
    <s v="plays"/>
    <n v="65.963917525773198"/>
    <x v="741"/>
    <d v="2010-12-13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x v="4"/>
    <s v="drama"/>
    <n v="74.804878048780495"/>
    <x v="742"/>
    <d v="2011-05-03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x v="3"/>
    <s v="plays"/>
    <n v="69.98571428571428"/>
    <x v="202"/>
    <d v="2018-08-28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x v="3"/>
    <s v="plays"/>
    <n v="32.006493506493506"/>
    <x v="743"/>
    <d v="2015-06-09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x v="3"/>
    <s v="plays"/>
    <n v="64.727272727272734"/>
    <x v="744"/>
    <d v="2018-01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x v="7"/>
    <s v="photography books"/>
    <n v="24.998110087408456"/>
    <x v="745"/>
    <d v="2012-03-26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x v="5"/>
    <s v="translations"/>
    <n v="104.97764070932922"/>
    <x v="746"/>
    <d v="2015-10-22T05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x v="5"/>
    <s v="translations"/>
    <n v="64.987878787878785"/>
    <x v="747"/>
    <d v="2011-02-14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x v="3"/>
    <s v="plays"/>
    <n v="94.352941176470594"/>
    <x v="362"/>
    <d v="2013-06-23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x v="2"/>
    <s v="web"/>
    <n v="44.001706484641637"/>
    <x v="748"/>
    <d v="2015-02-28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x v="1"/>
    <s v="indie rock"/>
    <n v="64.744680851063833"/>
    <x v="749"/>
    <d v="2010-02-05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x v="1"/>
    <s v="jazz"/>
    <n v="84.00667779632721"/>
    <x v="643"/>
    <d v="2011-03-27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x v="3"/>
    <s v="plays"/>
    <n v="34.061302681992338"/>
    <x v="750"/>
    <d v="2018-09-27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x v="4"/>
    <s v="documentary"/>
    <n v="93.273885350318466"/>
    <x v="751"/>
    <d v="2014-03-17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x v="3"/>
    <s v="plays"/>
    <n v="32.998301726577978"/>
    <x v="752"/>
    <d v="2014-07-16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x v="2"/>
    <s v="web"/>
    <n v="83.812903225806451"/>
    <x v="753"/>
    <d v="2016-02-19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x v="2"/>
    <s v="wearables"/>
    <n v="63.992424242424242"/>
    <x v="754"/>
    <d v="2018-06-15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x v="7"/>
    <s v="photography books"/>
    <n v="81.909090909090907"/>
    <x v="755"/>
    <d v="2018-08-26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x v="4"/>
    <s v="documentary"/>
    <n v="93.053191489361708"/>
    <x v="756"/>
    <d v="2012-01-22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x v="2"/>
    <s v="web"/>
    <n v="101.98449039881831"/>
    <x v="757"/>
    <d v="2018-05-15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x v="2"/>
    <s v="web"/>
    <n v="105.9375"/>
    <x v="758"/>
    <d v="2018-07-21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x v="0"/>
    <s v="food trucks"/>
    <n v="101.58181818181818"/>
    <x v="759"/>
    <d v="2018-01-07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x v="4"/>
    <s v="drama"/>
    <n v="62.970930232558139"/>
    <x v="760"/>
    <d v="2010-06-12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x v="1"/>
    <s v="indie rock"/>
    <n v="29.045602605863191"/>
    <x v="761"/>
    <d v="2012-02-09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x v="1"/>
    <s v="rock"/>
    <n v="1"/>
    <x v="762"/>
    <d v="2011-11-19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x v="1"/>
    <s v="electric music"/>
    <n v="77.924999999999997"/>
    <x v="444"/>
    <d v="2012-05-02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x v="6"/>
    <s v="video games"/>
    <n v="80.806451612903231"/>
    <x v="763"/>
    <d v="2011-07-1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x v="1"/>
    <s v="indie rock"/>
    <n v="76.006816632583508"/>
    <x v="764"/>
    <d v="2011-06-20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x v="5"/>
    <s v="fiction"/>
    <n v="72.993613824192337"/>
    <x v="765"/>
    <d v="2019-11-18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x v="3"/>
    <s v="plays"/>
    <n v="53"/>
    <x v="766"/>
    <d v="2011-06-18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x v="0"/>
    <s v="food trucks"/>
    <n v="54.164556962025316"/>
    <x v="767"/>
    <d v="2012-04-24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x v="4"/>
    <s v="shorts"/>
    <n v="32.946666666666665"/>
    <x v="768"/>
    <d v="2012-02-05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x v="0"/>
    <s v="food trucks"/>
    <n v="79.371428571428567"/>
    <x v="769"/>
    <d v="2018-04-21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x v="3"/>
    <s v="plays"/>
    <n v="41.174603174603178"/>
    <x v="770"/>
    <d v="2013-03-01T06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x v="2"/>
    <s v="wearables"/>
    <n v="77.430769230769229"/>
    <x v="771"/>
    <d v="2019-02-19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x v="3"/>
    <s v="plays"/>
    <n v="57.159509202453989"/>
    <x v="772"/>
    <d v="2010-03-21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x v="3"/>
    <s v="plays"/>
    <n v="77.17647058823529"/>
    <x v="773"/>
    <d v="2011-08-01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x v="4"/>
    <s v="television"/>
    <n v="24.953917050691246"/>
    <x v="774"/>
    <d v="2015-06-17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x v="4"/>
    <s v="shorts"/>
    <n v="97.18"/>
    <x v="775"/>
    <d v="2016-08-19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x v="3"/>
    <s v="plays"/>
    <n v="46.000916870415651"/>
    <x v="776"/>
    <d v="2014-09-15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x v="7"/>
    <s v="photography books"/>
    <n v="88.023385300668153"/>
    <x v="777"/>
    <d v="2011-05-08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x v="0"/>
    <s v="food trucks"/>
    <n v="25.99"/>
    <x v="778"/>
    <d v="2018-10-09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x v="3"/>
    <s v="plays"/>
    <n v="102.69047619047619"/>
    <x v="779"/>
    <d v="2013-10-12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x v="4"/>
    <s v="drama"/>
    <n v="72.958174904942965"/>
    <x v="780"/>
    <d v="2010-06-21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x v="3"/>
    <s v="plays"/>
    <n v="57.190082644628099"/>
    <x v="335"/>
    <d v="2015-08-24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x v="3"/>
    <s v="plays"/>
    <n v="84.013793103448279"/>
    <x v="535"/>
    <d v="2017-11-01T05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x v="4"/>
    <s v="science fiction"/>
    <n v="98.666666666666671"/>
    <x v="270"/>
    <d v="2018-09-03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x v="7"/>
    <s v="photography books"/>
    <n v="42.007419183889773"/>
    <x v="781"/>
    <d v="2014-01-08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x v="7"/>
    <s v="photography books"/>
    <n v="32.002753556677376"/>
    <x v="782"/>
    <d v="2010-04-23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x v="1"/>
    <s v="rock"/>
    <n v="81.567164179104481"/>
    <x v="783"/>
    <d v="2011-01-13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x v="7"/>
    <s v="photography books"/>
    <n v="37.035087719298247"/>
    <x v="784"/>
    <d v="2019-06-08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x v="0"/>
    <s v="food trucks"/>
    <n v="103.033360455655"/>
    <x v="785"/>
    <d v="2016-07-26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x v="1"/>
    <s v="metal"/>
    <n v="84.333333333333329"/>
    <x v="786"/>
    <d v="2020-01-15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x v="5"/>
    <s v="nonfiction"/>
    <n v="102.60377358490567"/>
    <x v="787"/>
    <d v="2017-02-22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x v="1"/>
    <s v="electric music"/>
    <n v="79.992129246064621"/>
    <x v="788"/>
    <d v="2019-07-21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x v="3"/>
    <s v="plays"/>
    <n v="70.055309734513273"/>
    <x v="330"/>
    <d v="2015-07-09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x v="3"/>
    <s v="plays"/>
    <n v="37"/>
    <x v="789"/>
    <d v="2015-01-21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x v="4"/>
    <s v="shorts"/>
    <n v="41.911917098445599"/>
    <x v="790"/>
    <d v="2010-05-25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x v="3"/>
    <s v="plays"/>
    <n v="57.992576882290564"/>
    <x v="791"/>
    <d v="2014-05-04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x v="3"/>
    <s v="plays"/>
    <n v="40.942307692307693"/>
    <x v="792"/>
    <d v="2010-06-06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x v="1"/>
    <s v="indie rock"/>
    <n v="69.9972602739726"/>
    <x v="793"/>
    <d v="2010-08-26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x v="3"/>
    <s v="plays"/>
    <n v="73.838709677419359"/>
    <x v="794"/>
    <d v="2015-07-17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x v="3"/>
    <s v="plays"/>
    <n v="41.979310344827589"/>
    <x v="795"/>
    <d v="2017-04-11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x v="1"/>
    <s v="electric music"/>
    <n v="77.93442622950819"/>
    <x v="796"/>
    <d v="2014-03-12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x v="1"/>
    <s v="indie rock"/>
    <n v="106.01972789115646"/>
    <x v="797"/>
    <d v="2019-06-24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x v="4"/>
    <s v="documentary"/>
    <n v="47.018181818181816"/>
    <x v="798"/>
    <d v="2011-12-03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x v="5"/>
    <s v="translations"/>
    <n v="76.016483516483518"/>
    <x v="799"/>
    <d v="2010-05-2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x v="4"/>
    <s v="documentary"/>
    <n v="54.120603015075375"/>
    <x v="800"/>
    <d v="2015-06-15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x v="4"/>
    <s v="television"/>
    <n v="57.285714285714285"/>
    <x v="801"/>
    <d v="2013-07-11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x v="3"/>
    <s v="plays"/>
    <n v="103.81308411214954"/>
    <x v="802"/>
    <d v="2018-02-03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x v="0"/>
    <s v="food trucks"/>
    <n v="105.02602739726028"/>
    <x v="803"/>
    <d v="2011-07-14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x v="3"/>
    <s v="plays"/>
    <n v="90.259259259259252"/>
    <x v="212"/>
    <d v="2019-04-28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x v="4"/>
    <s v="documentary"/>
    <n v="76.978705978705975"/>
    <x v="804"/>
    <d v="2019-12-16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x v="1"/>
    <s v="jazz"/>
    <n v="102.60162601626017"/>
    <x v="805"/>
    <d v="2013-10-07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x v="2"/>
    <s v="web"/>
    <n v="2"/>
    <x v="806"/>
    <d v="2014-09-19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x v="1"/>
    <s v="rock"/>
    <n v="55.0062893081761"/>
    <x v="807"/>
    <d v="2018-07-17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x v="2"/>
    <s v="web"/>
    <n v="32.127272727272725"/>
    <x v="722"/>
    <d v="2016-01-30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x v="5"/>
    <s v="nonfiction"/>
    <n v="50.642857142857146"/>
    <x v="477"/>
    <d v="2012-05-05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x v="5"/>
    <s v="radio &amp; podcasts"/>
    <n v="49.6875"/>
    <x v="259"/>
    <d v="2012-10-04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x v="3"/>
    <s v="plays"/>
    <n v="54.894067796610166"/>
    <x v="9"/>
    <d v="2013-09-19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x v="4"/>
    <s v="documentary"/>
    <n v="46.931937172774866"/>
    <x v="808"/>
    <d v="2017-05-13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x v="3"/>
    <s v="plays"/>
    <n v="44.951219512195124"/>
    <x v="809"/>
    <d v="2011-04-27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x v="6"/>
    <s v="video games"/>
    <n v="30.99898322318251"/>
    <x v="444"/>
    <d v="2012-05-02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x v="3"/>
    <s v="plays"/>
    <n v="107.7625"/>
    <x v="384"/>
    <d v="2018-06-04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x v="3"/>
    <s v="plays"/>
    <n v="102.07770270270271"/>
    <x v="810"/>
    <d v="2015-01-22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x v="2"/>
    <s v="web"/>
    <n v="24.976190476190474"/>
    <x v="811"/>
    <d v="2019-09-09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x v="4"/>
    <s v="drama"/>
    <n v="79.944134078212286"/>
    <x v="812"/>
    <d v="2012-09-05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x v="4"/>
    <s v="drama"/>
    <n v="67.946462715105156"/>
    <x v="813"/>
    <d v="2019-05-12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x v="3"/>
    <s v="plays"/>
    <n v="26.070921985815602"/>
    <x v="814"/>
    <d v="2013-08-04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x v="4"/>
    <s v="television"/>
    <n v="105.0032154340836"/>
    <x v="80"/>
    <d v="2017-08-29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x v="7"/>
    <s v="photography books"/>
    <n v="25.826923076923077"/>
    <x v="815"/>
    <d v="2014-12-18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x v="4"/>
    <s v="shorts"/>
    <n v="77.666666666666671"/>
    <x v="816"/>
    <d v="2011-06-28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x v="5"/>
    <s v="radio &amp; podcasts"/>
    <n v="57.82692307692308"/>
    <x v="474"/>
    <d v="2012-07-2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x v="3"/>
    <s v="plays"/>
    <n v="92.955555555555549"/>
    <x v="817"/>
    <d v="2017-10-14T05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x v="4"/>
    <s v="animation"/>
    <n v="37.945098039215686"/>
    <x v="818"/>
    <d v="2019-02-0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x v="2"/>
    <s v="web"/>
    <n v="31.842105263157894"/>
    <x v="819"/>
    <d v="2012-02-12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x v="1"/>
    <s v="world music"/>
    <n v="40"/>
    <x v="609"/>
    <d v="2018-12-09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x v="3"/>
    <s v="plays"/>
    <n v="101.1"/>
    <x v="547"/>
    <d v="2010-07-14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x v="3"/>
    <s v="plays"/>
    <n v="84.006989951944078"/>
    <x v="820"/>
    <d v="2019-10-31T05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x v="3"/>
    <s v="plays"/>
    <n v="103.41538461538461"/>
    <x v="821"/>
    <d v="2017-09-22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x v="0"/>
    <s v="food trucks"/>
    <n v="105.13333333333334"/>
    <x v="151"/>
    <d v="2016-05-12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x v="3"/>
    <s v="plays"/>
    <n v="89.21621621621621"/>
    <x v="822"/>
    <d v="2012-07-12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x v="2"/>
    <s v="web"/>
    <n v="51.995234312946785"/>
    <x v="823"/>
    <d v="2013-12-29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x v="3"/>
    <s v="plays"/>
    <n v="64.956521739130437"/>
    <x v="824"/>
    <d v="2017-05-03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x v="3"/>
    <s v="plays"/>
    <n v="46.235294117647058"/>
    <x v="825"/>
    <d v="2015-02-25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x v="3"/>
    <s v="plays"/>
    <n v="51.151785714285715"/>
    <x v="826"/>
    <d v="2014-06-28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x v="1"/>
    <s v="rock"/>
    <n v="33.909722222222221"/>
    <x v="827"/>
    <d v="2014-03-11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x v="3"/>
    <s v="plays"/>
    <n v="92.016298633017882"/>
    <x v="828"/>
    <d v="2013-04-08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x v="3"/>
    <s v="plays"/>
    <n v="107.42857142857143"/>
    <x v="829"/>
    <d v="2016-02-22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x v="3"/>
    <s v="plays"/>
    <n v="75.848484848484844"/>
    <x v="830"/>
    <d v="2015-07-24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x v="3"/>
    <s v="plays"/>
    <n v="80.476190476190482"/>
    <x v="831"/>
    <d v="2019-07-22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x v="4"/>
    <s v="documentary"/>
    <n v="86.978483606557376"/>
    <x v="832"/>
    <d v="2015-11-26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x v="5"/>
    <s v="fiction"/>
    <n v="105.13541666666667"/>
    <x v="833"/>
    <d v="2018-06-12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x v="6"/>
    <s v="video games"/>
    <n v="57.298507462686565"/>
    <x v="834"/>
    <d v="2011-05-07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x v="2"/>
    <s v="web"/>
    <n v="93.348484848484844"/>
    <x v="835"/>
    <d v="2012-12-01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x v="3"/>
    <s v="plays"/>
    <n v="71.987179487179489"/>
    <x v="836"/>
    <d v="2011-01-09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x v="3"/>
    <s v="plays"/>
    <n v="92.611940298507463"/>
    <x v="837"/>
    <d v="2011-01-25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x v="0"/>
    <s v="food trucks"/>
    <n v="104.99122807017544"/>
    <x v="219"/>
    <d v="2014-09-24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x v="7"/>
    <s v="photography books"/>
    <n v="30.958174904942965"/>
    <x v="365"/>
    <d v="2017-02-10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x v="7"/>
    <s v="photography books"/>
    <n v="33.001182732111175"/>
    <x v="838"/>
    <d v="2012-04-05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x v="3"/>
    <s v="plays"/>
    <n v="84.187845303867405"/>
    <x v="839"/>
    <d v="2011-06-16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x v="3"/>
    <s v="plays"/>
    <n v="73.92307692307692"/>
    <x v="840"/>
    <d v="2014-09-26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x v="4"/>
    <s v="documentary"/>
    <n v="36.987499999999997"/>
    <x v="841"/>
    <d v="2014-12-1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x v="2"/>
    <s v="web"/>
    <n v="46.896551724137929"/>
    <x v="842"/>
    <d v="2015-04-18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x v="3"/>
    <s v="plays"/>
    <n v="5"/>
    <x v="843"/>
    <d v="2019-04-16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x v="1"/>
    <s v="rock"/>
    <n v="102.02437459910199"/>
    <x v="844"/>
    <d v="2016-12-26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x v="4"/>
    <s v="documentary"/>
    <n v="45.007502206531335"/>
    <x v="845"/>
    <d v="2016-08-09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x v="4"/>
    <s v="science fiction"/>
    <n v="94.285714285714292"/>
    <x v="846"/>
    <d v="2015-12-20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x v="2"/>
    <s v="web"/>
    <n v="101.02325581395348"/>
    <x v="110"/>
    <d v="2012-09-22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x v="3"/>
    <s v="plays"/>
    <n v="97.037499999999994"/>
    <x v="847"/>
    <d v="2012-11-25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x v="4"/>
    <s v="science fiction"/>
    <n v="43.00963855421687"/>
    <x v="848"/>
    <d v="2015-12-22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x v="3"/>
    <s v="plays"/>
    <n v="94.916030534351151"/>
    <x v="849"/>
    <d v="2012-02-16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x v="4"/>
    <s v="animation"/>
    <n v="72.151785714285708"/>
    <x v="780"/>
    <d v="2010-06-21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x v="5"/>
    <s v="translations"/>
    <n v="51.007692307692309"/>
    <x v="140"/>
    <d v="2010-06-28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x v="2"/>
    <s v="web"/>
    <n v="85.054545454545448"/>
    <x v="850"/>
    <d v="2016-02-08T06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x v="5"/>
    <s v="translations"/>
    <n v="43.87096774193548"/>
    <x v="851"/>
    <d v="2011-02-17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x v="0"/>
    <s v="food trucks"/>
    <n v="40.063909774436091"/>
    <x v="852"/>
    <d v="2013-11-14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x v="7"/>
    <s v="photography books"/>
    <n v="43.833333333333336"/>
    <x v="853"/>
    <d v="2011-03-05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x v="3"/>
    <s v="plays"/>
    <n v="84.92903225806451"/>
    <x v="854"/>
    <d v="2015-05-11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x v="1"/>
    <s v="rock"/>
    <n v="41.067632850241544"/>
    <x v="67"/>
    <d v="2010-01-25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x v="3"/>
    <s v="plays"/>
    <n v="54.971428571428568"/>
    <x v="855"/>
    <d v="2017-06-15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x v="1"/>
    <s v="world music"/>
    <n v="77.010807374443743"/>
    <x v="107"/>
    <d v="2012-04-06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x v="0"/>
    <s v="food trucks"/>
    <n v="71.201754385964918"/>
    <x v="344"/>
    <d v="2011-01-01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x v="3"/>
    <s v="plays"/>
    <n v="91.935483870967744"/>
    <x v="856"/>
    <d v="2019-12-22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x v="3"/>
    <s v="plays"/>
    <n v="97.069023569023571"/>
    <x v="857"/>
    <d v="2011-05-09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x v="4"/>
    <s v="television"/>
    <n v="58.916666666666664"/>
    <x v="858"/>
    <d v="2013-10-08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x v="2"/>
    <s v="web"/>
    <n v="58.015466983938133"/>
    <x v="859"/>
    <d v="2014-06-02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x v="3"/>
    <s v="plays"/>
    <n v="103.87301587301587"/>
    <x v="860"/>
    <d v="2010-12-10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x v="1"/>
    <s v="indie rock"/>
    <n v="93.46875"/>
    <x v="170"/>
    <d v="2013-05-18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x v="3"/>
    <s v="plays"/>
    <n v="61.970370370370368"/>
    <x v="861"/>
    <d v="2015-11-29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x v="3"/>
    <s v="plays"/>
    <n v="92.042857142857144"/>
    <x v="862"/>
    <d v="2011-01-28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x v="0"/>
    <s v="food trucks"/>
    <n v="77.268656716417908"/>
    <x v="863"/>
    <d v="2018-02-07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x v="6"/>
    <s v="video games"/>
    <n v="93.923913043478265"/>
    <x v="864"/>
    <d v="2016-11-12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x v="3"/>
    <s v="plays"/>
    <n v="84.969458128078813"/>
    <x v="527"/>
    <d v="2015-03-15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x v="5"/>
    <s v="nonfiction"/>
    <n v="105.97035040431267"/>
    <x v="865"/>
    <d v="2015-10-30T05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x v="2"/>
    <s v="web"/>
    <n v="36.969040247678016"/>
    <x v="866"/>
    <d v="2017-12-25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x v="4"/>
    <s v="documentary"/>
    <n v="81.533333333333331"/>
    <x v="867"/>
    <d v="2011-07-19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x v="4"/>
    <s v="documentary"/>
    <n v="80.999140154772135"/>
    <x v="868"/>
    <d v="2019-08-04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x v="3"/>
    <s v="plays"/>
    <n v="26.010498687664043"/>
    <x v="105"/>
    <d v="2019-09-08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x v="1"/>
    <s v="rock"/>
    <n v="25.998410896708286"/>
    <x v="481"/>
    <d v="2013-12-06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x v="1"/>
    <s v="rock"/>
    <n v="34.173913043478258"/>
    <x v="253"/>
    <d v="2011-04-05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x v="4"/>
    <s v="documentary"/>
    <n v="28.002083333333335"/>
    <x v="869"/>
    <d v="2017-04-27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x v="5"/>
    <s v="radio &amp; podcasts"/>
    <n v="76.546875"/>
    <x v="864"/>
    <d v="2016-11-12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x v="5"/>
    <s v="translations"/>
    <n v="53.053097345132741"/>
    <x v="843"/>
    <d v="2019-04-16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x v="4"/>
    <s v="drama"/>
    <n v="106.859375"/>
    <x v="289"/>
    <d v="2016-03-03T06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x v="1"/>
    <s v="rock"/>
    <n v="46.020746887966808"/>
    <x v="870"/>
    <d v="2014-09-25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x v="4"/>
    <s v="drama"/>
    <n v="100.17424242424242"/>
    <x v="871"/>
    <d v="2018-05-07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x v="7"/>
    <s v="photography books"/>
    <n v="101.44"/>
    <x v="872"/>
    <d v="2015-12-24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x v="5"/>
    <s v="translations"/>
    <n v="87.972684085510693"/>
    <x v="873"/>
    <d v="2014-10-17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x v="0"/>
    <s v="food trucks"/>
    <n v="74.995594713656388"/>
    <x v="874"/>
    <d v="2018-11-04T05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x v="3"/>
    <s v="plays"/>
    <n v="42.982142857142854"/>
    <x v="875"/>
    <d v="2013-01-02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x v="3"/>
    <s v="plays"/>
    <n v="33.115107913669064"/>
    <x v="876"/>
    <d v="2014-01-20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x v="1"/>
    <s v="indie rock"/>
    <n v="101.13101604278074"/>
    <x v="877"/>
    <d v="2010-02-11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x v="0"/>
    <s v="food trucks"/>
    <n v="55.98841354723708"/>
    <x v="878"/>
    <d v="2016-06-29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222A9-930D-42B3-BC72-D1CBF194C5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C2C98-8FA0-4488-920A-8205991B69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6B8F-9F27-4D15-A678-60A4396D033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7"/>
    </i>
    <i>
      <x v="6"/>
    </i>
    <i>
      <x v="3"/>
    </i>
    <i>
      <x v="1"/>
    </i>
    <i>
      <x v="5"/>
    </i>
    <i>
      <x v="4"/>
    </i>
    <i>
      <x v="11"/>
    </i>
    <i>
      <x v="10"/>
    </i>
    <i>
      <x v="9"/>
    </i>
    <i>
      <x v="2"/>
    </i>
    <i>
      <x v="12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4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3-08-19T03:45:22.11" personId="{BE0F8B2D-C323-495D-99A0-135C60688932}" id="{82AC2AA5-48C2-4F80-AE74-C0FAFCC31F7B}">
    <text>Have used the data tab and split the columns using '/' as delimeter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M1" zoomScale="94" zoomScaleNormal="133" workbookViewId="0">
      <selection activeCell="P8" sqref="P8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4" max="4" width="12.4375" customWidth="1"/>
    <col min="5" max="5" width="11.6875" bestFit="1" customWidth="1"/>
    <col min="6" max="6" width="15.75" customWidth="1"/>
    <col min="7" max="7" width="15.0625" customWidth="1"/>
    <col min="8" max="8" width="18" bestFit="1" customWidth="1"/>
    <col min="10" max="10" width="16.0625" customWidth="1"/>
    <col min="11" max="11" width="16" bestFit="1" customWidth="1"/>
    <col min="12" max="12" width="13.0625" bestFit="1" customWidth="1"/>
    <col min="13" max="13" width="15.1875" customWidth="1"/>
    <col min="15" max="15" width="18.75" customWidth="1"/>
    <col min="16" max="16" width="18.375" bestFit="1" customWidth="1"/>
    <col min="17" max="17" width="16.6875" bestFit="1" customWidth="1"/>
    <col min="18" max="18" width="15.3125" bestFit="1" customWidth="1"/>
    <col min="19" max="19" width="20.9375" style="9" bestFit="1" customWidth="1"/>
    <col min="20" max="20" width="19.75" style="9" bestFit="1" customWidth="1"/>
  </cols>
  <sheetData>
    <row r="1" spans="1:20" s="1" customFormat="1" x14ac:dyDescent="0.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3" t="s">
        <v>2088</v>
      </c>
      <c r="P1" s="1" t="s">
        <v>2114</v>
      </c>
      <c r="Q1" s="1" t="s">
        <v>2113</v>
      </c>
      <c r="R1" s="1" t="s">
        <v>2005</v>
      </c>
      <c r="S1" s="1" t="s">
        <v>2087</v>
      </c>
      <c r="T1" s="1" t="s">
        <v>2045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s="14" t="s">
        <v>2089</v>
      </c>
      <c r="P2" t="s">
        <v>2006</v>
      </c>
      <c r="Q2" t="s">
        <v>2007</v>
      </c>
      <c r="R2" s="5">
        <f>S4</f>
        <v>41595.25</v>
      </c>
      <c r="S2" s="8">
        <f>(((K2/60)/60)/24)+DATE(1970,1,1)</f>
        <v>42336.25</v>
      </c>
      <c r="T2" s="8">
        <f>(((K2/60)/60)/24)+DATE(1970,1,1)</f>
        <v>42336.25</v>
      </c>
    </row>
    <row r="3" spans="1:20" x14ac:dyDescent="0.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>E3/D3*100</f>
        <v>1040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>
        <v>1408597200</v>
      </c>
      <c r="M3" t="b">
        <v>0</v>
      </c>
      <c r="N3" t="b">
        <v>1</v>
      </c>
      <c r="O3" s="14" t="s">
        <v>2090</v>
      </c>
      <c r="P3" t="s">
        <v>2008</v>
      </c>
      <c r="Q3" t="s">
        <v>2009</v>
      </c>
      <c r="R3" s="5">
        <f>E3/H3+ROUND(,2)</f>
        <v>92.151898734177209</v>
      </c>
      <c r="S3" s="8">
        <f t="shared" ref="S3:S66" si="0">(((K3/60)/60)/24)+DATE(1970,1,1)</f>
        <v>41870.208333333336</v>
      </c>
      <c r="T3" s="8">
        <f t="shared" ref="T3:T66" si="1">(((K3/60)/60)/24)+DATE(1970,1,1)</f>
        <v>41870.208333333336</v>
      </c>
    </row>
    <row r="4" spans="1:20" ht="31.5" x14ac:dyDescent="0.5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 t="shared" ref="F4:F66" si="2">E4/D4*100</f>
        <v>131.4787822878229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>
        <v>1384840800</v>
      </c>
      <c r="M4" t="b">
        <v>0</v>
      </c>
      <c r="N4" t="b">
        <v>0</v>
      </c>
      <c r="O4" s="14" t="s">
        <v>2091</v>
      </c>
      <c r="P4" t="s">
        <v>2010</v>
      </c>
      <c r="Q4" t="s">
        <v>2011</v>
      </c>
      <c r="R4" s="5">
        <f t="shared" ref="R4:R35" si="3">E4/H4</f>
        <v>100.01614035087719</v>
      </c>
      <c r="S4" s="8">
        <f t="shared" si="0"/>
        <v>41595.25</v>
      </c>
      <c r="T4" s="8">
        <f t="shared" si="1"/>
        <v>41595.25</v>
      </c>
    </row>
    <row r="5" spans="1:20" ht="31.5" x14ac:dyDescent="0.5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si="2"/>
        <v>58.976190476190467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>
        <v>1568955600</v>
      </c>
      <c r="M5" t="b">
        <v>0</v>
      </c>
      <c r="N5" t="b">
        <v>0</v>
      </c>
      <c r="O5" s="14" t="s">
        <v>2090</v>
      </c>
      <c r="P5" t="s">
        <v>2008</v>
      </c>
      <c r="Q5" t="s">
        <v>2009</v>
      </c>
      <c r="R5" s="5">
        <f t="shared" si="3"/>
        <v>103.20833333333333</v>
      </c>
      <c r="S5" s="8">
        <f t="shared" si="0"/>
        <v>43688.208333333328</v>
      </c>
      <c r="T5" s="8">
        <f t="shared" si="1"/>
        <v>43688.208333333328</v>
      </c>
    </row>
    <row r="6" spans="1:20" x14ac:dyDescent="0.5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2"/>
        <v>69.276315789473685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>
        <v>1548309600</v>
      </c>
      <c r="M6" t="b">
        <v>0</v>
      </c>
      <c r="N6" t="b">
        <v>0</v>
      </c>
      <c r="O6" s="14" t="s">
        <v>2092</v>
      </c>
      <c r="P6" t="s">
        <v>2012</v>
      </c>
      <c r="Q6" t="s">
        <v>2013</v>
      </c>
      <c r="R6" s="5">
        <f t="shared" si="3"/>
        <v>99.339622641509436</v>
      </c>
      <c r="S6" s="8">
        <f t="shared" si="0"/>
        <v>43485.25</v>
      </c>
      <c r="T6" s="8">
        <f t="shared" si="1"/>
        <v>43485.25</v>
      </c>
    </row>
    <row r="7" spans="1:20" x14ac:dyDescent="0.5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2"/>
        <v>173.61842105263159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>
        <v>1347080400</v>
      </c>
      <c r="M7" t="b">
        <v>0</v>
      </c>
      <c r="N7" t="b">
        <v>0</v>
      </c>
      <c r="O7" s="14" t="s">
        <v>2092</v>
      </c>
      <c r="P7" t="s">
        <v>2012</v>
      </c>
      <c r="Q7" t="s">
        <v>2013</v>
      </c>
      <c r="R7" s="5">
        <f t="shared" si="3"/>
        <v>75.833333333333329</v>
      </c>
      <c r="S7" s="8">
        <f t="shared" si="0"/>
        <v>41149.208333333336</v>
      </c>
      <c r="T7" s="8">
        <f t="shared" si="1"/>
        <v>41149.208333333336</v>
      </c>
    </row>
    <row r="8" spans="1:20" x14ac:dyDescent="0.5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2"/>
        <v>20.961538461538463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>
        <v>1505365200</v>
      </c>
      <c r="M8" t="b">
        <v>0</v>
      </c>
      <c r="N8" t="b">
        <v>0</v>
      </c>
      <c r="O8" s="14" t="s">
        <v>2093</v>
      </c>
      <c r="P8" t="s">
        <v>2014</v>
      </c>
      <c r="Q8" t="s">
        <v>2015</v>
      </c>
      <c r="R8" s="5">
        <f t="shared" si="3"/>
        <v>60.555555555555557</v>
      </c>
      <c r="S8" s="8">
        <f t="shared" si="0"/>
        <v>42991.208333333328</v>
      </c>
      <c r="T8" s="8">
        <f t="shared" si="1"/>
        <v>42991.208333333328</v>
      </c>
    </row>
    <row r="9" spans="1:20" x14ac:dyDescent="0.5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2"/>
        <v>327.57777777777778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>
        <v>1439614800</v>
      </c>
      <c r="M9" t="b">
        <v>0</v>
      </c>
      <c r="N9" t="b">
        <v>0</v>
      </c>
      <c r="O9" s="14" t="s">
        <v>2092</v>
      </c>
      <c r="P9" t="s">
        <v>2012</v>
      </c>
      <c r="Q9" t="s">
        <v>2013</v>
      </c>
      <c r="R9" s="5">
        <f t="shared" si="3"/>
        <v>64.93832599118943</v>
      </c>
      <c r="S9" s="8">
        <f t="shared" si="0"/>
        <v>42229.208333333328</v>
      </c>
      <c r="T9" s="8">
        <f t="shared" si="1"/>
        <v>42229.208333333328</v>
      </c>
    </row>
    <row r="10" spans="1:20" x14ac:dyDescent="0.5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2"/>
        <v>19.932788374205266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>
        <v>1281502800</v>
      </c>
      <c r="M10" t="b">
        <v>0</v>
      </c>
      <c r="N10" t="b">
        <v>0</v>
      </c>
      <c r="O10" s="14" t="s">
        <v>2092</v>
      </c>
      <c r="P10" t="s">
        <v>2012</v>
      </c>
      <c r="Q10" t="s">
        <v>2013</v>
      </c>
      <c r="R10" s="5">
        <f t="shared" si="3"/>
        <v>30.997175141242938</v>
      </c>
      <c r="S10" s="8">
        <f t="shared" si="0"/>
        <v>40399.208333333336</v>
      </c>
      <c r="T10" s="8">
        <f t="shared" si="1"/>
        <v>40399.208333333336</v>
      </c>
    </row>
    <row r="11" spans="1:20" x14ac:dyDescent="0.5">
      <c r="A11">
        <v>9</v>
      </c>
      <c r="B11" t="s">
        <v>43</v>
      </c>
      <c r="C11" s="3" t="s">
        <v>44</v>
      </c>
      <c r="D11">
        <v>6200</v>
      </c>
      <c r="E11">
        <v>3208</v>
      </c>
      <c r="F11">
        <f t="shared" si="2"/>
        <v>51.741935483870968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>
        <v>1383804000</v>
      </c>
      <c r="M11" t="b">
        <v>0</v>
      </c>
      <c r="N11" t="b">
        <v>0</v>
      </c>
      <c r="O11" s="14" t="s">
        <v>2094</v>
      </c>
      <c r="P11" t="s">
        <v>2008</v>
      </c>
      <c r="Q11" t="s">
        <v>2016</v>
      </c>
      <c r="R11" s="5">
        <f t="shared" si="3"/>
        <v>72.909090909090907</v>
      </c>
      <c r="S11" s="8">
        <f t="shared" si="0"/>
        <v>41536.208333333336</v>
      </c>
      <c r="T11" s="8">
        <f t="shared" si="1"/>
        <v>41536.208333333336</v>
      </c>
    </row>
    <row r="12" spans="1:20" x14ac:dyDescent="0.5">
      <c r="A12">
        <v>10</v>
      </c>
      <c r="B12" t="s">
        <v>45</v>
      </c>
      <c r="C12" s="3" t="s">
        <v>46</v>
      </c>
      <c r="D12">
        <v>5200</v>
      </c>
      <c r="E12">
        <v>13838</v>
      </c>
      <c r="F12">
        <f t="shared" si="2"/>
        <v>266.11538461538464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>
        <v>1285909200</v>
      </c>
      <c r="M12" t="b">
        <v>0</v>
      </c>
      <c r="N12" t="b">
        <v>0</v>
      </c>
      <c r="O12" s="14" t="s">
        <v>2095</v>
      </c>
      <c r="P12" t="s">
        <v>2014</v>
      </c>
      <c r="Q12" t="s">
        <v>2017</v>
      </c>
      <c r="R12" s="5">
        <f t="shared" si="3"/>
        <v>62.9</v>
      </c>
      <c r="S12" s="8">
        <f t="shared" si="0"/>
        <v>40404.208333333336</v>
      </c>
      <c r="T12" s="8">
        <f t="shared" si="1"/>
        <v>40404.208333333336</v>
      </c>
    </row>
    <row r="13" spans="1:20" ht="31.5" x14ac:dyDescent="0.5">
      <c r="A13">
        <v>11</v>
      </c>
      <c r="B13" t="s">
        <v>47</v>
      </c>
      <c r="C13" s="3" t="s">
        <v>48</v>
      </c>
      <c r="D13">
        <v>6300</v>
      </c>
      <c r="E13">
        <v>3030</v>
      </c>
      <c r="F13">
        <f t="shared" si="2"/>
        <v>48.095238095238095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>
        <v>1285563600</v>
      </c>
      <c r="M13" t="b">
        <v>0</v>
      </c>
      <c r="N13" t="b">
        <v>1</v>
      </c>
      <c r="O13" s="14" t="s">
        <v>2092</v>
      </c>
      <c r="P13" t="s">
        <v>2012</v>
      </c>
      <c r="Q13" t="s">
        <v>2013</v>
      </c>
      <c r="R13" s="5">
        <f t="shared" si="3"/>
        <v>112.22222222222223</v>
      </c>
      <c r="S13" s="8">
        <f t="shared" si="0"/>
        <v>40442.208333333336</v>
      </c>
      <c r="T13" s="8">
        <f t="shared" si="1"/>
        <v>40442.208333333336</v>
      </c>
    </row>
    <row r="14" spans="1:20" x14ac:dyDescent="0.5">
      <c r="A14">
        <v>12</v>
      </c>
      <c r="B14" t="s">
        <v>49</v>
      </c>
      <c r="C14" s="3" t="s">
        <v>50</v>
      </c>
      <c r="D14">
        <v>6300</v>
      </c>
      <c r="E14">
        <v>5629</v>
      </c>
      <c r="F14">
        <f t="shared" si="2"/>
        <v>89.349206349206341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>
        <v>1572411600</v>
      </c>
      <c r="M14" t="b">
        <v>0</v>
      </c>
      <c r="N14" t="b">
        <v>0</v>
      </c>
      <c r="O14" s="14" t="s">
        <v>2095</v>
      </c>
      <c r="P14" t="s">
        <v>2014</v>
      </c>
      <c r="Q14" t="s">
        <v>2017</v>
      </c>
      <c r="R14" s="5">
        <f t="shared" si="3"/>
        <v>102.34545454545454</v>
      </c>
      <c r="S14" s="8">
        <f t="shared" si="0"/>
        <v>43760.208333333328</v>
      </c>
      <c r="T14" s="8">
        <f t="shared" si="1"/>
        <v>43760.208333333328</v>
      </c>
    </row>
    <row r="15" spans="1:20" ht="31.5" x14ac:dyDescent="0.5">
      <c r="A15">
        <v>13</v>
      </c>
      <c r="B15" t="s">
        <v>51</v>
      </c>
      <c r="C15" s="3" t="s">
        <v>52</v>
      </c>
      <c r="D15">
        <v>4200</v>
      </c>
      <c r="E15">
        <v>10295</v>
      </c>
      <c r="F15">
        <f t="shared" si="2"/>
        <v>245.11904761904765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>
        <v>1466658000</v>
      </c>
      <c r="M15" t="b">
        <v>0</v>
      </c>
      <c r="N15" t="b">
        <v>0</v>
      </c>
      <c r="O15" s="14" t="s">
        <v>2096</v>
      </c>
      <c r="P15" t="s">
        <v>2008</v>
      </c>
      <c r="Q15" t="s">
        <v>2018</v>
      </c>
      <c r="R15" s="5">
        <f t="shared" si="3"/>
        <v>105.05102040816327</v>
      </c>
      <c r="S15" s="8">
        <f t="shared" si="0"/>
        <v>42532.208333333328</v>
      </c>
      <c r="T15" s="8">
        <f t="shared" si="1"/>
        <v>42532.208333333328</v>
      </c>
    </row>
    <row r="16" spans="1:20" x14ac:dyDescent="0.5">
      <c r="A16">
        <v>14</v>
      </c>
      <c r="B16" t="s">
        <v>53</v>
      </c>
      <c r="C16" s="3" t="s">
        <v>54</v>
      </c>
      <c r="D16">
        <v>28200</v>
      </c>
      <c r="E16">
        <v>18829</v>
      </c>
      <c r="F16">
        <f t="shared" si="2"/>
        <v>66.769503546099301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>
        <v>1333342800</v>
      </c>
      <c r="M16" t="b">
        <v>0</v>
      </c>
      <c r="N16" t="b">
        <v>0</v>
      </c>
      <c r="O16" s="14" t="s">
        <v>2096</v>
      </c>
      <c r="P16" t="s">
        <v>2008</v>
      </c>
      <c r="Q16" t="s">
        <v>2018</v>
      </c>
      <c r="R16" s="5">
        <f t="shared" si="3"/>
        <v>94.144999999999996</v>
      </c>
      <c r="S16" s="8">
        <f t="shared" si="0"/>
        <v>40974.25</v>
      </c>
      <c r="T16" s="8">
        <f t="shared" si="1"/>
        <v>40974.25</v>
      </c>
    </row>
    <row r="17" spans="1:20" x14ac:dyDescent="0.5">
      <c r="A17">
        <v>15</v>
      </c>
      <c r="B17" t="s">
        <v>55</v>
      </c>
      <c r="C17" s="3" t="s">
        <v>56</v>
      </c>
      <c r="D17">
        <v>81200</v>
      </c>
      <c r="E17">
        <v>38414</v>
      </c>
      <c r="F17">
        <f t="shared" si="2"/>
        <v>47.307881773399011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>
        <v>1576303200</v>
      </c>
      <c r="M17" t="b">
        <v>0</v>
      </c>
      <c r="N17" t="b">
        <v>0</v>
      </c>
      <c r="O17" s="14" t="s">
        <v>2097</v>
      </c>
      <c r="P17" t="s">
        <v>2010</v>
      </c>
      <c r="Q17" t="s">
        <v>2019</v>
      </c>
      <c r="R17" s="5">
        <f t="shared" si="3"/>
        <v>84.986725663716811</v>
      </c>
      <c r="S17" s="8">
        <f t="shared" si="0"/>
        <v>43809.25</v>
      </c>
      <c r="T17" s="8">
        <f t="shared" si="1"/>
        <v>43809.25</v>
      </c>
    </row>
    <row r="18" spans="1:20" x14ac:dyDescent="0.5">
      <c r="A18">
        <v>16</v>
      </c>
      <c r="B18" t="s">
        <v>57</v>
      </c>
      <c r="C18" s="3" t="s">
        <v>58</v>
      </c>
      <c r="D18">
        <v>1700</v>
      </c>
      <c r="E18">
        <v>11041</v>
      </c>
      <c r="F18">
        <f t="shared" si="2"/>
        <v>649.47058823529414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>
        <v>1392271200</v>
      </c>
      <c r="M18" t="b">
        <v>0</v>
      </c>
      <c r="N18" t="b">
        <v>0</v>
      </c>
      <c r="O18" s="14" t="s">
        <v>2098</v>
      </c>
      <c r="P18" t="s">
        <v>2020</v>
      </c>
      <c r="Q18" t="s">
        <v>2021</v>
      </c>
      <c r="R18" s="5">
        <f t="shared" si="3"/>
        <v>110.41</v>
      </c>
      <c r="S18" s="8">
        <f t="shared" si="0"/>
        <v>41661.25</v>
      </c>
      <c r="T18" s="8">
        <f t="shared" si="1"/>
        <v>41661.25</v>
      </c>
    </row>
    <row r="19" spans="1:20" x14ac:dyDescent="0.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>
        <f t="shared" si="2"/>
        <v>159.39125295508273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>
        <v>1294898400</v>
      </c>
      <c r="M19" t="b">
        <v>0</v>
      </c>
      <c r="N19" t="b">
        <v>0</v>
      </c>
      <c r="O19" s="14" t="s">
        <v>2099</v>
      </c>
      <c r="P19" t="s">
        <v>2014</v>
      </c>
      <c r="Q19" t="s">
        <v>2022</v>
      </c>
      <c r="R19" s="5">
        <f t="shared" si="3"/>
        <v>107.96236989591674</v>
      </c>
      <c r="S19" s="8">
        <f t="shared" si="0"/>
        <v>40555.25</v>
      </c>
      <c r="T19" s="8">
        <f t="shared" si="1"/>
        <v>40555.25</v>
      </c>
    </row>
    <row r="20" spans="1:20" x14ac:dyDescent="0.5">
      <c r="A20">
        <v>18</v>
      </c>
      <c r="B20" t="s">
        <v>61</v>
      </c>
      <c r="C20" s="3" t="s">
        <v>62</v>
      </c>
      <c r="D20">
        <v>9100</v>
      </c>
      <c r="E20">
        <v>6089</v>
      </c>
      <c r="F20">
        <f t="shared" si="2"/>
        <v>66.912087912087912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>
        <v>1537074000</v>
      </c>
      <c r="M20" t="b">
        <v>0</v>
      </c>
      <c r="N20" t="b">
        <v>0</v>
      </c>
      <c r="O20" s="14" t="s">
        <v>2092</v>
      </c>
      <c r="P20" t="s">
        <v>2012</v>
      </c>
      <c r="Q20" t="s">
        <v>2013</v>
      </c>
      <c r="R20" s="5">
        <f t="shared" si="3"/>
        <v>45.103703703703701</v>
      </c>
      <c r="S20" s="8">
        <f t="shared" si="0"/>
        <v>43351.208333333328</v>
      </c>
      <c r="T20" s="8">
        <f t="shared" si="1"/>
        <v>43351.208333333328</v>
      </c>
    </row>
    <row r="21" spans="1:20" x14ac:dyDescent="0.5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2"/>
        <v>48.529600000000002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>
        <v>1553490000</v>
      </c>
      <c r="M21" t="b">
        <v>0</v>
      </c>
      <c r="N21" t="b">
        <v>1</v>
      </c>
      <c r="O21" s="14" t="s">
        <v>2092</v>
      </c>
      <c r="P21" t="s">
        <v>2012</v>
      </c>
      <c r="Q21" t="s">
        <v>2013</v>
      </c>
      <c r="R21" s="5">
        <f t="shared" si="3"/>
        <v>45.001483679525222</v>
      </c>
      <c r="S21" s="8">
        <f t="shared" si="0"/>
        <v>43528.25</v>
      </c>
      <c r="T21" s="8">
        <f t="shared" si="1"/>
        <v>43528.25</v>
      </c>
    </row>
    <row r="22" spans="1:20" x14ac:dyDescent="0.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2"/>
        <v>112.24279210925646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>
        <v>1406523600</v>
      </c>
      <c r="M22" t="b">
        <v>0</v>
      </c>
      <c r="N22" t="b">
        <v>0</v>
      </c>
      <c r="O22" s="14" t="s">
        <v>2095</v>
      </c>
      <c r="P22" t="s">
        <v>2014</v>
      </c>
      <c r="Q22" t="s">
        <v>2017</v>
      </c>
      <c r="R22" s="5">
        <f t="shared" si="3"/>
        <v>105.97134670487107</v>
      </c>
      <c r="S22" s="8">
        <f t="shared" si="0"/>
        <v>41848.208333333336</v>
      </c>
      <c r="T22" s="8">
        <f t="shared" si="1"/>
        <v>41848.208333333336</v>
      </c>
    </row>
    <row r="23" spans="1:20" x14ac:dyDescent="0.5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2"/>
        <v>40.992553191489364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>
        <v>1316322000</v>
      </c>
      <c r="M23" t="b">
        <v>0</v>
      </c>
      <c r="N23" t="b">
        <v>0</v>
      </c>
      <c r="O23" s="14" t="s">
        <v>2092</v>
      </c>
      <c r="P23" t="s">
        <v>2012</v>
      </c>
      <c r="Q23" t="s">
        <v>2013</v>
      </c>
      <c r="R23" s="5">
        <f t="shared" si="3"/>
        <v>69.055555555555557</v>
      </c>
      <c r="S23" s="8">
        <f t="shared" si="0"/>
        <v>40770.208333333336</v>
      </c>
      <c r="T23" s="8">
        <f t="shared" si="1"/>
        <v>40770.208333333336</v>
      </c>
    </row>
    <row r="24" spans="1:20" x14ac:dyDescent="0.5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2"/>
        <v>128.07106598984771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>
        <v>1524027600</v>
      </c>
      <c r="M24" t="b">
        <v>0</v>
      </c>
      <c r="N24" t="b">
        <v>0</v>
      </c>
      <c r="O24" s="14" t="s">
        <v>2092</v>
      </c>
      <c r="P24" t="s">
        <v>2012</v>
      </c>
      <c r="Q24" t="s">
        <v>2013</v>
      </c>
      <c r="R24" s="5">
        <f t="shared" si="3"/>
        <v>85.044943820224717</v>
      </c>
      <c r="S24" s="8">
        <f t="shared" si="0"/>
        <v>43193.208333333328</v>
      </c>
      <c r="T24" s="8">
        <f t="shared" si="1"/>
        <v>43193.208333333328</v>
      </c>
    </row>
    <row r="25" spans="1:20" x14ac:dyDescent="0.5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2"/>
        <v>332.04444444444448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>
        <v>1554699600</v>
      </c>
      <c r="M25" t="b">
        <v>0</v>
      </c>
      <c r="N25" t="b">
        <v>0</v>
      </c>
      <c r="O25" s="14" t="s">
        <v>2093</v>
      </c>
      <c r="P25" t="s">
        <v>2014</v>
      </c>
      <c r="Q25" t="s">
        <v>2015</v>
      </c>
      <c r="R25" s="5">
        <f t="shared" si="3"/>
        <v>105.22535211267606</v>
      </c>
      <c r="S25" s="8">
        <f t="shared" si="0"/>
        <v>43510.25</v>
      </c>
      <c r="T25" s="8">
        <f t="shared" si="1"/>
        <v>43510.25</v>
      </c>
    </row>
    <row r="26" spans="1:20" x14ac:dyDescent="0.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2"/>
        <v>112.83225108225108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>
        <v>1403499600</v>
      </c>
      <c r="M26" t="b">
        <v>0</v>
      </c>
      <c r="N26" t="b">
        <v>0</v>
      </c>
      <c r="O26" s="14" t="s">
        <v>2097</v>
      </c>
      <c r="P26" t="s">
        <v>2010</v>
      </c>
      <c r="Q26" t="s">
        <v>2019</v>
      </c>
      <c r="R26" s="5">
        <f t="shared" si="3"/>
        <v>39.003741114852225</v>
      </c>
      <c r="S26" s="8">
        <f t="shared" si="0"/>
        <v>41811.208333333336</v>
      </c>
      <c r="T26" s="8">
        <f t="shared" si="1"/>
        <v>41811.208333333336</v>
      </c>
    </row>
    <row r="27" spans="1:20" x14ac:dyDescent="0.5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2"/>
        <v>216.43636363636364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>
        <v>1307422800</v>
      </c>
      <c r="M27" t="b">
        <v>0</v>
      </c>
      <c r="N27" t="b">
        <v>1</v>
      </c>
      <c r="O27" s="14" t="s">
        <v>2100</v>
      </c>
      <c r="P27" t="s">
        <v>2023</v>
      </c>
      <c r="Q27" t="s">
        <v>2024</v>
      </c>
      <c r="R27" s="5">
        <f t="shared" si="3"/>
        <v>73.030674846625772</v>
      </c>
      <c r="S27" s="8">
        <f t="shared" si="0"/>
        <v>40681.208333333336</v>
      </c>
      <c r="T27" s="8">
        <f t="shared" si="1"/>
        <v>40681.208333333336</v>
      </c>
    </row>
    <row r="28" spans="1:20" x14ac:dyDescent="0.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2"/>
        <v>48.199069767441863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>
        <v>1535346000</v>
      </c>
      <c r="M28" t="b">
        <v>0</v>
      </c>
      <c r="N28" t="b">
        <v>0</v>
      </c>
      <c r="O28" s="14" t="s">
        <v>2092</v>
      </c>
      <c r="P28" t="s">
        <v>2012</v>
      </c>
      <c r="Q28" t="s">
        <v>2013</v>
      </c>
      <c r="R28" s="5">
        <f t="shared" si="3"/>
        <v>35.009459459459457</v>
      </c>
      <c r="S28" s="8">
        <f t="shared" si="0"/>
        <v>43312.208333333328</v>
      </c>
      <c r="T28" s="8">
        <f t="shared" si="1"/>
        <v>43312.208333333328</v>
      </c>
    </row>
    <row r="29" spans="1:20" x14ac:dyDescent="0.5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2"/>
        <v>79.95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>
        <v>1444539600</v>
      </c>
      <c r="M29" t="b">
        <v>0</v>
      </c>
      <c r="N29" t="b">
        <v>0</v>
      </c>
      <c r="O29" s="14" t="s">
        <v>2090</v>
      </c>
      <c r="P29" t="s">
        <v>2008</v>
      </c>
      <c r="Q29" t="s">
        <v>2009</v>
      </c>
      <c r="R29" s="5">
        <f t="shared" si="3"/>
        <v>106.6</v>
      </c>
      <c r="S29" s="8">
        <f t="shared" si="0"/>
        <v>42280.208333333328</v>
      </c>
      <c r="T29" s="8">
        <f t="shared" si="1"/>
        <v>42280.208333333328</v>
      </c>
    </row>
    <row r="30" spans="1:20" x14ac:dyDescent="0.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2"/>
        <v>105.22553516819573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>
        <v>1267682400</v>
      </c>
      <c r="M30" t="b">
        <v>0</v>
      </c>
      <c r="N30" t="b">
        <v>1</v>
      </c>
      <c r="O30" s="14" t="s">
        <v>2092</v>
      </c>
      <c r="P30" t="s">
        <v>2012</v>
      </c>
      <c r="Q30" t="s">
        <v>2013</v>
      </c>
      <c r="R30" s="5">
        <f t="shared" si="3"/>
        <v>61.997747747747745</v>
      </c>
      <c r="S30" s="8">
        <f t="shared" si="0"/>
        <v>40218.25</v>
      </c>
      <c r="T30" s="8">
        <f t="shared" si="1"/>
        <v>40218.25</v>
      </c>
    </row>
    <row r="31" spans="1:20" x14ac:dyDescent="0.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2"/>
        <v>328.89978213507629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>
        <v>1535518800</v>
      </c>
      <c r="M31" t="b">
        <v>0</v>
      </c>
      <c r="N31" t="b">
        <v>0</v>
      </c>
      <c r="O31" s="14" t="s">
        <v>2101</v>
      </c>
      <c r="P31" t="s">
        <v>2014</v>
      </c>
      <c r="Q31" t="s">
        <v>2025</v>
      </c>
      <c r="R31" s="5">
        <f t="shared" si="3"/>
        <v>94.000622665006233</v>
      </c>
      <c r="S31" s="8">
        <f t="shared" si="0"/>
        <v>43301.208333333328</v>
      </c>
      <c r="T31" s="8">
        <f t="shared" si="1"/>
        <v>43301.208333333328</v>
      </c>
    </row>
    <row r="32" spans="1:20" x14ac:dyDescent="0.5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2"/>
        <v>160.61111111111111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>
        <v>1559106000</v>
      </c>
      <c r="M32" t="b">
        <v>0</v>
      </c>
      <c r="N32" t="b">
        <v>0</v>
      </c>
      <c r="O32" s="14" t="s">
        <v>2099</v>
      </c>
      <c r="P32" t="s">
        <v>2014</v>
      </c>
      <c r="Q32" t="s">
        <v>2022</v>
      </c>
      <c r="R32" s="5">
        <f t="shared" si="3"/>
        <v>112.05426356589147</v>
      </c>
      <c r="S32" s="8">
        <f t="shared" si="0"/>
        <v>43609.208333333328</v>
      </c>
      <c r="T32" s="8">
        <f t="shared" si="1"/>
        <v>43609.208333333328</v>
      </c>
    </row>
    <row r="33" spans="1:20" x14ac:dyDescent="0.5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2"/>
        <v>310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>
        <v>1454392800</v>
      </c>
      <c r="M33" t="b">
        <v>0</v>
      </c>
      <c r="N33" t="b">
        <v>0</v>
      </c>
      <c r="O33" s="14" t="s">
        <v>2100</v>
      </c>
      <c r="P33" t="s">
        <v>2023</v>
      </c>
      <c r="Q33" t="s">
        <v>2024</v>
      </c>
      <c r="R33" s="5">
        <f t="shared" si="3"/>
        <v>48.008849557522126</v>
      </c>
      <c r="S33" s="8">
        <f t="shared" si="0"/>
        <v>42374.25</v>
      </c>
      <c r="T33" s="8">
        <f t="shared" si="1"/>
        <v>42374.25</v>
      </c>
    </row>
    <row r="34" spans="1:20" x14ac:dyDescent="0.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2"/>
        <v>86.807920792079202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>
        <v>1517896800</v>
      </c>
      <c r="M34" t="b">
        <v>0</v>
      </c>
      <c r="N34" t="b">
        <v>0</v>
      </c>
      <c r="O34" s="14" t="s">
        <v>2093</v>
      </c>
      <c r="P34" t="s">
        <v>2014</v>
      </c>
      <c r="Q34" t="s">
        <v>2015</v>
      </c>
      <c r="R34" s="5">
        <f t="shared" si="3"/>
        <v>38.004334633723452</v>
      </c>
      <c r="S34" s="8">
        <f t="shared" si="0"/>
        <v>43110.25</v>
      </c>
      <c r="T34" s="8">
        <f t="shared" si="1"/>
        <v>43110.25</v>
      </c>
    </row>
    <row r="35" spans="1:20" x14ac:dyDescent="0.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2"/>
        <v>377.82071713147411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>
        <v>1415685600</v>
      </c>
      <c r="M35" t="b">
        <v>0</v>
      </c>
      <c r="N35" t="b">
        <v>0</v>
      </c>
      <c r="O35" s="14" t="s">
        <v>2092</v>
      </c>
      <c r="P35" t="s">
        <v>2012</v>
      </c>
      <c r="Q35" t="s">
        <v>2013</v>
      </c>
      <c r="R35" s="5">
        <f t="shared" si="3"/>
        <v>35.000184535892231</v>
      </c>
      <c r="S35" s="8">
        <f t="shared" si="0"/>
        <v>41917.208333333336</v>
      </c>
      <c r="T35" s="8">
        <f t="shared" si="1"/>
        <v>41917.208333333336</v>
      </c>
    </row>
    <row r="36" spans="1:20" ht="31.5" x14ac:dyDescent="0.5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2"/>
        <v>150.80645161290323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>
        <v>1490677200</v>
      </c>
      <c r="M36" t="b">
        <v>0</v>
      </c>
      <c r="N36" t="b">
        <v>0</v>
      </c>
      <c r="O36" s="14" t="s">
        <v>2093</v>
      </c>
      <c r="P36" t="s">
        <v>2014</v>
      </c>
      <c r="Q36" t="s">
        <v>2015</v>
      </c>
      <c r="R36" s="5">
        <f t="shared" ref="R36:R66" si="4">E36/H36</f>
        <v>85</v>
      </c>
      <c r="S36" s="8">
        <f t="shared" si="0"/>
        <v>42817.208333333328</v>
      </c>
      <c r="T36" s="8">
        <f t="shared" si="1"/>
        <v>42817.208333333328</v>
      </c>
    </row>
    <row r="37" spans="1:20" x14ac:dyDescent="0.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2"/>
        <v>150.30119521912351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>
        <v>1551506400</v>
      </c>
      <c r="M37" t="b">
        <v>0</v>
      </c>
      <c r="N37" t="b">
        <v>1</v>
      </c>
      <c r="O37" s="14" t="s">
        <v>2095</v>
      </c>
      <c r="P37" t="s">
        <v>2014</v>
      </c>
      <c r="Q37" t="s">
        <v>2017</v>
      </c>
      <c r="R37" s="5">
        <f t="shared" si="4"/>
        <v>95.993893129770996</v>
      </c>
      <c r="S37" s="8">
        <f t="shared" si="0"/>
        <v>43484.25</v>
      </c>
      <c r="T37" s="8">
        <f t="shared" si="1"/>
        <v>43484.25</v>
      </c>
    </row>
    <row r="38" spans="1:20" x14ac:dyDescent="0.5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2"/>
        <v>157.28571428571431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>
        <v>1300856400</v>
      </c>
      <c r="M38" t="b">
        <v>0</v>
      </c>
      <c r="N38" t="b">
        <v>0</v>
      </c>
      <c r="O38" s="14" t="s">
        <v>2092</v>
      </c>
      <c r="P38" t="s">
        <v>2012</v>
      </c>
      <c r="Q38" t="s">
        <v>2013</v>
      </c>
      <c r="R38" s="5">
        <f t="shared" si="4"/>
        <v>68.8125</v>
      </c>
      <c r="S38" s="8">
        <f t="shared" si="0"/>
        <v>40600.25</v>
      </c>
      <c r="T38" s="8">
        <f t="shared" si="1"/>
        <v>40600.25</v>
      </c>
    </row>
    <row r="39" spans="1:20" ht="31.5" x14ac:dyDescent="0.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2"/>
        <v>139.98765432098764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>
        <v>1573192800</v>
      </c>
      <c r="M39" t="b">
        <v>0</v>
      </c>
      <c r="N39" t="b">
        <v>1</v>
      </c>
      <c r="O39" s="14" t="s">
        <v>2102</v>
      </c>
      <c r="P39" t="s">
        <v>2020</v>
      </c>
      <c r="Q39" t="s">
        <v>2026</v>
      </c>
      <c r="R39" s="5">
        <f t="shared" si="4"/>
        <v>105.97196261682242</v>
      </c>
      <c r="S39" s="8">
        <f t="shared" si="0"/>
        <v>43744.208333333328</v>
      </c>
      <c r="T39" s="8">
        <f t="shared" si="1"/>
        <v>43744.208333333328</v>
      </c>
    </row>
    <row r="40" spans="1:20" x14ac:dyDescent="0.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2"/>
        <v>325.32258064516128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>
        <v>1287810000</v>
      </c>
      <c r="M40" t="b">
        <v>0</v>
      </c>
      <c r="N40" t="b">
        <v>0</v>
      </c>
      <c r="O40" s="14" t="s">
        <v>2103</v>
      </c>
      <c r="P40" t="s">
        <v>2027</v>
      </c>
      <c r="Q40" t="s">
        <v>2028</v>
      </c>
      <c r="R40" s="5">
        <f t="shared" si="4"/>
        <v>75.261194029850742</v>
      </c>
      <c r="S40" s="8">
        <f t="shared" si="0"/>
        <v>40469.208333333336</v>
      </c>
      <c r="T40" s="8">
        <f t="shared" si="1"/>
        <v>40469.208333333336</v>
      </c>
    </row>
    <row r="41" spans="1:20" x14ac:dyDescent="0.5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2"/>
        <v>50.777777777777779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>
        <v>1362978000</v>
      </c>
      <c r="M41" t="b">
        <v>0</v>
      </c>
      <c r="N41" t="b">
        <v>0</v>
      </c>
      <c r="O41" s="14" t="s">
        <v>2092</v>
      </c>
      <c r="P41" t="s">
        <v>2012</v>
      </c>
      <c r="Q41" t="s">
        <v>2013</v>
      </c>
      <c r="R41" s="5">
        <f t="shared" si="4"/>
        <v>57.125</v>
      </c>
      <c r="S41" s="8">
        <f t="shared" si="0"/>
        <v>41330.25</v>
      </c>
      <c r="T41" s="8">
        <f t="shared" si="1"/>
        <v>41330.25</v>
      </c>
    </row>
    <row r="42" spans="1:20" x14ac:dyDescent="0.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2"/>
        <v>169.06818181818181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>
        <v>1277355600</v>
      </c>
      <c r="M42" t="b">
        <v>0</v>
      </c>
      <c r="N42" t="b">
        <v>1</v>
      </c>
      <c r="O42" s="14" t="s">
        <v>2097</v>
      </c>
      <c r="P42" t="s">
        <v>2010</v>
      </c>
      <c r="Q42" t="s">
        <v>2019</v>
      </c>
      <c r="R42" s="5">
        <f t="shared" si="4"/>
        <v>75.141414141414145</v>
      </c>
      <c r="S42" s="8">
        <f t="shared" si="0"/>
        <v>40334.208333333336</v>
      </c>
      <c r="T42" s="8">
        <f t="shared" si="1"/>
        <v>40334.208333333336</v>
      </c>
    </row>
    <row r="43" spans="1:20" x14ac:dyDescent="0.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2"/>
        <v>212.92857142857144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>
        <v>1348981200</v>
      </c>
      <c r="M43" t="b">
        <v>0</v>
      </c>
      <c r="N43" t="b">
        <v>1</v>
      </c>
      <c r="O43" s="14" t="s">
        <v>2090</v>
      </c>
      <c r="P43" t="s">
        <v>2008</v>
      </c>
      <c r="Q43" t="s">
        <v>2009</v>
      </c>
      <c r="R43" s="5">
        <f t="shared" si="4"/>
        <v>107.42342342342343</v>
      </c>
      <c r="S43" s="8">
        <f t="shared" si="0"/>
        <v>41156.208333333336</v>
      </c>
      <c r="T43" s="8">
        <f t="shared" si="1"/>
        <v>41156.208333333336</v>
      </c>
    </row>
    <row r="44" spans="1:20" x14ac:dyDescent="0.5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2"/>
        <v>443.94444444444446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>
        <v>1310533200</v>
      </c>
      <c r="M44" t="b">
        <v>0</v>
      </c>
      <c r="N44" t="b">
        <v>0</v>
      </c>
      <c r="O44" s="14" t="s">
        <v>2089</v>
      </c>
      <c r="P44" t="s">
        <v>2006</v>
      </c>
      <c r="Q44" t="s">
        <v>2007</v>
      </c>
      <c r="R44" s="5">
        <f t="shared" si="4"/>
        <v>35.995495495495497</v>
      </c>
      <c r="S44" s="8">
        <f t="shared" si="0"/>
        <v>40728.208333333336</v>
      </c>
      <c r="T44" s="8">
        <f t="shared" si="1"/>
        <v>40728.208333333336</v>
      </c>
    </row>
    <row r="45" spans="1:20" x14ac:dyDescent="0.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2"/>
        <v>185.9390243902439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>
        <v>1407560400</v>
      </c>
      <c r="M45" t="b">
        <v>0</v>
      </c>
      <c r="N45" t="b">
        <v>0</v>
      </c>
      <c r="O45" s="14" t="s">
        <v>2104</v>
      </c>
      <c r="P45" t="s">
        <v>2020</v>
      </c>
      <c r="Q45" t="s">
        <v>2029</v>
      </c>
      <c r="R45" s="5">
        <f t="shared" si="4"/>
        <v>26.998873148744366</v>
      </c>
      <c r="S45" s="8">
        <f t="shared" si="0"/>
        <v>41844.208333333336</v>
      </c>
      <c r="T45" s="8">
        <f t="shared" si="1"/>
        <v>41844.208333333336</v>
      </c>
    </row>
    <row r="46" spans="1:20" x14ac:dyDescent="0.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2"/>
        <v>658.8125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>
        <v>1552885200</v>
      </c>
      <c r="M46" t="b">
        <v>0</v>
      </c>
      <c r="N46" t="b">
        <v>0</v>
      </c>
      <c r="O46" s="14" t="s">
        <v>2102</v>
      </c>
      <c r="P46" t="s">
        <v>2020</v>
      </c>
      <c r="Q46" t="s">
        <v>2026</v>
      </c>
      <c r="R46" s="5">
        <f t="shared" si="4"/>
        <v>107.56122448979592</v>
      </c>
      <c r="S46" s="8">
        <f t="shared" si="0"/>
        <v>43541.208333333328</v>
      </c>
      <c r="T46" s="8">
        <f t="shared" si="1"/>
        <v>43541.208333333328</v>
      </c>
    </row>
    <row r="47" spans="1:20" ht="31.5" x14ac:dyDescent="0.5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2"/>
        <v>47.684210526315788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>
        <v>1479362400</v>
      </c>
      <c r="M47" t="b">
        <v>0</v>
      </c>
      <c r="N47" t="b">
        <v>1</v>
      </c>
      <c r="O47" s="14" t="s">
        <v>2092</v>
      </c>
      <c r="P47" t="s">
        <v>2012</v>
      </c>
      <c r="Q47" t="s">
        <v>2013</v>
      </c>
      <c r="R47" s="5">
        <f t="shared" si="4"/>
        <v>94.375</v>
      </c>
      <c r="S47" s="8">
        <f t="shared" si="0"/>
        <v>42676.208333333328</v>
      </c>
      <c r="T47" s="8">
        <f t="shared" si="1"/>
        <v>42676.208333333328</v>
      </c>
    </row>
    <row r="48" spans="1:20" x14ac:dyDescent="0.5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2"/>
        <v>114.78378378378378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>
        <v>1280552400</v>
      </c>
      <c r="M48" t="b">
        <v>0</v>
      </c>
      <c r="N48" t="b">
        <v>0</v>
      </c>
      <c r="O48" s="14" t="s">
        <v>2090</v>
      </c>
      <c r="P48" t="s">
        <v>2008</v>
      </c>
      <c r="Q48" t="s">
        <v>2009</v>
      </c>
      <c r="R48" s="5">
        <f t="shared" si="4"/>
        <v>46.163043478260867</v>
      </c>
      <c r="S48" s="8">
        <f t="shared" si="0"/>
        <v>40367.208333333336</v>
      </c>
      <c r="T48" s="8">
        <f t="shared" si="1"/>
        <v>40367.208333333336</v>
      </c>
    </row>
    <row r="49" spans="1:20" x14ac:dyDescent="0.5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2"/>
        <v>475.26666666666665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>
        <v>1398661200</v>
      </c>
      <c r="M49" t="b">
        <v>0</v>
      </c>
      <c r="N49" t="b">
        <v>0</v>
      </c>
      <c r="O49" s="14" t="s">
        <v>2092</v>
      </c>
      <c r="P49" t="s">
        <v>2012</v>
      </c>
      <c r="Q49" t="s">
        <v>2013</v>
      </c>
      <c r="R49" s="5">
        <f t="shared" si="4"/>
        <v>47.845637583892618</v>
      </c>
      <c r="S49" s="8">
        <f t="shared" si="0"/>
        <v>41727.208333333336</v>
      </c>
      <c r="T49" s="8">
        <f t="shared" si="1"/>
        <v>41727.208333333336</v>
      </c>
    </row>
    <row r="50" spans="1:20" x14ac:dyDescent="0.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2"/>
        <v>386.97297297297297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>
        <v>1436245200</v>
      </c>
      <c r="M50" t="b">
        <v>0</v>
      </c>
      <c r="N50" t="b">
        <v>0</v>
      </c>
      <c r="O50" s="14" t="s">
        <v>2092</v>
      </c>
      <c r="P50" t="s">
        <v>2012</v>
      </c>
      <c r="Q50" t="s">
        <v>2013</v>
      </c>
      <c r="R50" s="5">
        <f t="shared" si="4"/>
        <v>53.007815713698065</v>
      </c>
      <c r="S50" s="8">
        <f t="shared" si="0"/>
        <v>42180.208333333328</v>
      </c>
      <c r="T50" s="8">
        <f t="shared" si="1"/>
        <v>42180.208333333328</v>
      </c>
    </row>
    <row r="51" spans="1:20" x14ac:dyDescent="0.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2"/>
        <v>189.625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>
        <v>1575439200</v>
      </c>
      <c r="M51" t="b">
        <v>0</v>
      </c>
      <c r="N51" t="b">
        <v>0</v>
      </c>
      <c r="O51" s="14" t="s">
        <v>2090</v>
      </c>
      <c r="P51" t="s">
        <v>2008</v>
      </c>
      <c r="Q51" t="s">
        <v>2009</v>
      </c>
      <c r="R51" s="5">
        <f t="shared" si="4"/>
        <v>45.059405940594061</v>
      </c>
      <c r="S51" s="8">
        <f t="shared" si="0"/>
        <v>43758.208333333328</v>
      </c>
      <c r="T51" s="8">
        <f t="shared" si="1"/>
        <v>43758.208333333328</v>
      </c>
    </row>
    <row r="52" spans="1:20" ht="31.5" x14ac:dyDescent="0.5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>
        <v>1377752400</v>
      </c>
      <c r="M52" t="b">
        <v>0</v>
      </c>
      <c r="N52" t="b">
        <v>0</v>
      </c>
      <c r="O52" s="14" t="s">
        <v>2105</v>
      </c>
      <c r="P52" t="s">
        <v>2008</v>
      </c>
      <c r="Q52" t="s">
        <v>2030</v>
      </c>
      <c r="R52" s="5">
        <f t="shared" si="4"/>
        <v>2</v>
      </c>
      <c r="S52" s="8">
        <f t="shared" si="0"/>
        <v>41487.208333333336</v>
      </c>
      <c r="T52" s="8">
        <f t="shared" si="1"/>
        <v>41487.208333333336</v>
      </c>
    </row>
    <row r="53" spans="1:20" x14ac:dyDescent="0.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2"/>
        <v>91.867805186590772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>
        <v>1334206800</v>
      </c>
      <c r="M53" t="b">
        <v>0</v>
      </c>
      <c r="N53" t="b">
        <v>1</v>
      </c>
      <c r="O53" s="14" t="s">
        <v>2097</v>
      </c>
      <c r="P53" t="s">
        <v>2010</v>
      </c>
      <c r="Q53" t="s">
        <v>2019</v>
      </c>
      <c r="R53" s="5">
        <f t="shared" si="4"/>
        <v>99.006816632583508</v>
      </c>
      <c r="S53" s="8">
        <f t="shared" si="0"/>
        <v>40995.208333333336</v>
      </c>
      <c r="T53" s="8">
        <f t="shared" si="1"/>
        <v>40995.208333333336</v>
      </c>
    </row>
    <row r="54" spans="1:20" x14ac:dyDescent="0.5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2"/>
        <v>34.152777777777779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>
        <v>1284872400</v>
      </c>
      <c r="M54" t="b">
        <v>0</v>
      </c>
      <c r="N54" t="b">
        <v>0</v>
      </c>
      <c r="O54" s="14" t="s">
        <v>2092</v>
      </c>
      <c r="P54" t="s">
        <v>2012</v>
      </c>
      <c r="Q54" t="s">
        <v>2013</v>
      </c>
      <c r="R54" s="5">
        <f t="shared" si="4"/>
        <v>32.786666666666669</v>
      </c>
      <c r="S54" s="8">
        <f t="shared" si="0"/>
        <v>40436.208333333336</v>
      </c>
      <c r="T54" s="8">
        <f t="shared" si="1"/>
        <v>40436.208333333336</v>
      </c>
    </row>
    <row r="55" spans="1:20" x14ac:dyDescent="0.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2"/>
        <v>140.40909090909091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>
        <v>1403931600</v>
      </c>
      <c r="M55" t="b">
        <v>0</v>
      </c>
      <c r="N55" t="b">
        <v>0</v>
      </c>
      <c r="O55" s="14" t="s">
        <v>2095</v>
      </c>
      <c r="P55" t="s">
        <v>2014</v>
      </c>
      <c r="Q55" t="s">
        <v>2017</v>
      </c>
      <c r="R55" s="5">
        <f t="shared" si="4"/>
        <v>59.119617224880386</v>
      </c>
      <c r="S55" s="8">
        <f t="shared" si="0"/>
        <v>41779.208333333336</v>
      </c>
      <c r="T55" s="8">
        <f t="shared" si="1"/>
        <v>41779.208333333336</v>
      </c>
    </row>
    <row r="56" spans="1:20" ht="31.5" x14ac:dyDescent="0.5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2"/>
        <v>89.86666666666666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>
        <v>1521262800</v>
      </c>
      <c r="M56" t="b">
        <v>0</v>
      </c>
      <c r="N56" t="b">
        <v>0</v>
      </c>
      <c r="O56" s="14" t="s">
        <v>2097</v>
      </c>
      <c r="P56" t="s">
        <v>2010</v>
      </c>
      <c r="Q56" t="s">
        <v>2019</v>
      </c>
      <c r="R56" s="5">
        <f t="shared" si="4"/>
        <v>44.93333333333333</v>
      </c>
      <c r="S56" s="8">
        <f t="shared" si="0"/>
        <v>43170.25</v>
      </c>
      <c r="T56" s="8">
        <f t="shared" si="1"/>
        <v>43170.25</v>
      </c>
    </row>
    <row r="57" spans="1:20" x14ac:dyDescent="0.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2"/>
        <v>177.96969696969697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>
        <v>1533358800</v>
      </c>
      <c r="M57" t="b">
        <v>0</v>
      </c>
      <c r="N57" t="b">
        <v>0</v>
      </c>
      <c r="O57" s="14" t="s">
        <v>2106</v>
      </c>
      <c r="P57" t="s">
        <v>2008</v>
      </c>
      <c r="Q57" t="s">
        <v>2031</v>
      </c>
      <c r="R57" s="5">
        <f t="shared" si="4"/>
        <v>89.664122137404576</v>
      </c>
      <c r="S57" s="8">
        <f t="shared" si="0"/>
        <v>43311.208333333328</v>
      </c>
      <c r="T57" s="8">
        <f t="shared" si="1"/>
        <v>43311.208333333328</v>
      </c>
    </row>
    <row r="58" spans="1:20" ht="31.5" x14ac:dyDescent="0.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2"/>
        <v>143.66249999999999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>
        <v>1421474400</v>
      </c>
      <c r="M58" t="b">
        <v>0</v>
      </c>
      <c r="N58" t="b">
        <v>0</v>
      </c>
      <c r="O58" s="14" t="s">
        <v>2097</v>
      </c>
      <c r="P58" t="s">
        <v>2010</v>
      </c>
      <c r="Q58" t="s">
        <v>2019</v>
      </c>
      <c r="R58" s="5">
        <f t="shared" si="4"/>
        <v>70.079268292682926</v>
      </c>
      <c r="S58" s="8">
        <f t="shared" si="0"/>
        <v>42014.25</v>
      </c>
      <c r="T58" s="8">
        <f t="shared" si="1"/>
        <v>42014.25</v>
      </c>
    </row>
    <row r="59" spans="1:20" x14ac:dyDescent="0.5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2"/>
        <v>215.27586206896552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>
        <v>1505278800</v>
      </c>
      <c r="M59" t="b">
        <v>0</v>
      </c>
      <c r="N59" t="b">
        <v>0</v>
      </c>
      <c r="O59" s="14" t="s">
        <v>2100</v>
      </c>
      <c r="P59" t="s">
        <v>2023</v>
      </c>
      <c r="Q59" t="s">
        <v>2024</v>
      </c>
      <c r="R59" s="5">
        <f t="shared" si="4"/>
        <v>31.059701492537314</v>
      </c>
      <c r="S59" s="8">
        <f t="shared" si="0"/>
        <v>42979.208333333328</v>
      </c>
      <c r="T59" s="8">
        <f t="shared" si="1"/>
        <v>42979.208333333328</v>
      </c>
    </row>
    <row r="60" spans="1:20" x14ac:dyDescent="0.5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2"/>
        <v>227.11111111111114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>
        <v>1443934800</v>
      </c>
      <c r="M60" t="b">
        <v>0</v>
      </c>
      <c r="N60" t="b">
        <v>0</v>
      </c>
      <c r="O60" s="14" t="s">
        <v>2092</v>
      </c>
      <c r="P60" t="s">
        <v>2012</v>
      </c>
      <c r="Q60" t="s">
        <v>2013</v>
      </c>
      <c r="R60" s="5">
        <f t="shared" si="4"/>
        <v>29.061611374407583</v>
      </c>
      <c r="S60" s="8">
        <f t="shared" si="0"/>
        <v>42268.208333333328</v>
      </c>
      <c r="T60" s="8">
        <f t="shared" si="1"/>
        <v>42268.208333333328</v>
      </c>
    </row>
    <row r="61" spans="1:20" x14ac:dyDescent="0.5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2"/>
        <v>275.07142857142861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>
        <v>1498539600</v>
      </c>
      <c r="M61" t="b">
        <v>0</v>
      </c>
      <c r="N61" t="b">
        <v>1</v>
      </c>
      <c r="O61" s="14" t="s">
        <v>2092</v>
      </c>
      <c r="P61" t="s">
        <v>2012</v>
      </c>
      <c r="Q61" t="s">
        <v>2013</v>
      </c>
      <c r="R61" s="5">
        <f t="shared" si="4"/>
        <v>30.0859375</v>
      </c>
      <c r="S61" s="8">
        <f t="shared" si="0"/>
        <v>42898.208333333328</v>
      </c>
      <c r="T61" s="8">
        <f t="shared" si="1"/>
        <v>42898.208333333328</v>
      </c>
    </row>
    <row r="62" spans="1:20" x14ac:dyDescent="0.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2"/>
        <v>144.37048832271762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s="14" t="s">
        <v>2092</v>
      </c>
      <c r="P62" t="s">
        <v>2012</v>
      </c>
      <c r="Q62" t="s">
        <v>2013</v>
      </c>
      <c r="R62" s="5">
        <f t="shared" si="4"/>
        <v>84.998125000000002</v>
      </c>
      <c r="S62" s="8">
        <f t="shared" si="0"/>
        <v>41107.208333333336</v>
      </c>
      <c r="T62" s="8">
        <f t="shared" si="1"/>
        <v>41107.208333333336</v>
      </c>
    </row>
    <row r="63" spans="1:20" ht="31.5" x14ac:dyDescent="0.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2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s="14" t="s">
        <v>2092</v>
      </c>
      <c r="P63" t="s">
        <v>2012</v>
      </c>
      <c r="Q63" t="s">
        <v>2013</v>
      </c>
      <c r="R63" s="5">
        <f t="shared" si="4"/>
        <v>82.001775410563695</v>
      </c>
      <c r="S63" s="8">
        <f t="shared" si="0"/>
        <v>40595.25</v>
      </c>
      <c r="T63" s="8">
        <f t="shared" si="1"/>
        <v>40595.25</v>
      </c>
    </row>
    <row r="64" spans="1:20" x14ac:dyDescent="0.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2"/>
        <v>722.6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>
        <v>1433566800</v>
      </c>
      <c r="M64" t="b">
        <v>0</v>
      </c>
      <c r="N64" t="b">
        <v>0</v>
      </c>
      <c r="O64" s="14" t="s">
        <v>2091</v>
      </c>
      <c r="P64" t="s">
        <v>2010</v>
      </c>
      <c r="Q64" t="s">
        <v>2011</v>
      </c>
      <c r="R64" s="5">
        <f t="shared" si="4"/>
        <v>58.040160642570278</v>
      </c>
      <c r="S64" s="8">
        <f t="shared" si="0"/>
        <v>42160.208333333328</v>
      </c>
      <c r="T64" s="8">
        <f t="shared" si="1"/>
        <v>42160.208333333328</v>
      </c>
    </row>
    <row r="65" spans="1:20" x14ac:dyDescent="0.5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2"/>
        <v>11.851063829787234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>
        <v>1493874000</v>
      </c>
      <c r="M65" t="b">
        <v>0</v>
      </c>
      <c r="N65" t="b">
        <v>0</v>
      </c>
      <c r="O65" s="14" t="s">
        <v>2092</v>
      </c>
      <c r="P65" t="s">
        <v>2012</v>
      </c>
      <c r="Q65" t="s">
        <v>2013</v>
      </c>
      <c r="R65" s="5">
        <f t="shared" si="4"/>
        <v>111.4</v>
      </c>
      <c r="S65" s="8">
        <f t="shared" si="0"/>
        <v>42853.208333333328</v>
      </c>
      <c r="T65" s="8">
        <f t="shared" si="1"/>
        <v>42853.208333333328</v>
      </c>
    </row>
    <row r="66" spans="1:20" x14ac:dyDescent="0.5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si="2"/>
        <v>97.642857142857139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>
        <v>1531803600</v>
      </c>
      <c r="M66" t="b">
        <v>0</v>
      </c>
      <c r="N66" t="b">
        <v>1</v>
      </c>
      <c r="O66" s="14" t="s">
        <v>2091</v>
      </c>
      <c r="P66" t="s">
        <v>2010</v>
      </c>
      <c r="Q66" t="s">
        <v>2011</v>
      </c>
      <c r="R66" s="5">
        <f t="shared" si="4"/>
        <v>71.94736842105263</v>
      </c>
      <c r="S66" s="8">
        <f t="shared" si="0"/>
        <v>43283.208333333328</v>
      </c>
      <c r="T66" s="8">
        <f t="shared" si="1"/>
        <v>43283.208333333328</v>
      </c>
    </row>
    <row r="67" spans="1:20" x14ac:dyDescent="0.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ref="F67:F130" si="5">E67/D67*100</f>
        <v>236.14754098360655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>
        <v>1296712800</v>
      </c>
      <c r="M67" t="b">
        <v>0</v>
      </c>
      <c r="N67" t="b">
        <v>0</v>
      </c>
      <c r="O67" s="14" t="s">
        <v>2092</v>
      </c>
      <c r="P67" t="s">
        <v>2012</v>
      </c>
      <c r="Q67" t="s">
        <v>2013</v>
      </c>
      <c r="R67" s="5">
        <f t="shared" ref="R67:R130" si="6">E67/H67</f>
        <v>61.038135593220339</v>
      </c>
      <c r="S67" s="8">
        <f t="shared" ref="S67:S130" si="7">(((K67/60)/60)/24)+DATE(1970,1,1)</f>
        <v>40570.25</v>
      </c>
      <c r="T67" s="8">
        <f t="shared" ref="T67:T130" si="8">(((K67/60)/60)/24)+DATE(1970,1,1)</f>
        <v>40570.25</v>
      </c>
    </row>
    <row r="68" spans="1:20" x14ac:dyDescent="0.5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5"/>
        <v>45.068965517241381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>
        <v>1428901200</v>
      </c>
      <c r="M68" t="b">
        <v>0</v>
      </c>
      <c r="N68" t="b">
        <v>1</v>
      </c>
      <c r="O68" s="14" t="s">
        <v>2092</v>
      </c>
      <c r="P68" t="s">
        <v>2012</v>
      </c>
      <c r="Q68" t="s">
        <v>2013</v>
      </c>
      <c r="R68" s="5">
        <f t="shared" si="6"/>
        <v>108.91666666666667</v>
      </c>
      <c r="S68" s="8">
        <f t="shared" si="7"/>
        <v>42102.208333333328</v>
      </c>
      <c r="T68" s="8">
        <f t="shared" si="8"/>
        <v>42102.208333333328</v>
      </c>
    </row>
    <row r="69" spans="1:20" ht="31.5" x14ac:dyDescent="0.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si="5"/>
        <v>162.38567493112947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>
        <v>1264831200</v>
      </c>
      <c r="M69" t="b">
        <v>0</v>
      </c>
      <c r="N69" t="b">
        <v>1</v>
      </c>
      <c r="O69" s="14" t="s">
        <v>2097</v>
      </c>
      <c r="P69" t="s">
        <v>2010</v>
      </c>
      <c r="Q69" t="s">
        <v>2019</v>
      </c>
      <c r="R69" s="5">
        <f t="shared" si="6"/>
        <v>29.001722017220171</v>
      </c>
      <c r="S69" s="8">
        <f t="shared" si="7"/>
        <v>40203.25</v>
      </c>
      <c r="T69" s="8">
        <f t="shared" si="8"/>
        <v>40203.25</v>
      </c>
    </row>
    <row r="70" spans="1:20" x14ac:dyDescent="0.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5"/>
        <v>254.52631578947367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>
        <v>1505192400</v>
      </c>
      <c r="M70" t="b">
        <v>0</v>
      </c>
      <c r="N70" t="b">
        <v>1</v>
      </c>
      <c r="O70" s="14" t="s">
        <v>2092</v>
      </c>
      <c r="P70" t="s">
        <v>2012</v>
      </c>
      <c r="Q70" t="s">
        <v>2013</v>
      </c>
      <c r="R70" s="5">
        <f t="shared" si="6"/>
        <v>58.975609756097562</v>
      </c>
      <c r="S70" s="8">
        <f t="shared" si="7"/>
        <v>42943.208333333328</v>
      </c>
      <c r="T70" s="8">
        <f t="shared" si="8"/>
        <v>42943.208333333328</v>
      </c>
    </row>
    <row r="71" spans="1:20" x14ac:dyDescent="0.5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5"/>
        <v>24.063291139240505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>
        <v>1295676000</v>
      </c>
      <c r="M71" t="b">
        <v>0</v>
      </c>
      <c r="N71" t="b">
        <v>0</v>
      </c>
      <c r="O71" s="14" t="s">
        <v>2092</v>
      </c>
      <c r="P71" t="s">
        <v>2012</v>
      </c>
      <c r="Q71" t="s">
        <v>2013</v>
      </c>
      <c r="R71" s="5">
        <f t="shared" si="6"/>
        <v>111.82352941176471</v>
      </c>
      <c r="S71" s="8">
        <f t="shared" si="7"/>
        <v>40531.25</v>
      </c>
      <c r="T71" s="8">
        <f t="shared" si="8"/>
        <v>40531.25</v>
      </c>
    </row>
    <row r="72" spans="1:20" x14ac:dyDescent="0.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5"/>
        <v>123.74140625000001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>
        <v>1292911200</v>
      </c>
      <c r="M72" t="b">
        <v>0</v>
      </c>
      <c r="N72" t="b">
        <v>1</v>
      </c>
      <c r="O72" s="14" t="s">
        <v>2092</v>
      </c>
      <c r="P72" t="s">
        <v>2012</v>
      </c>
      <c r="Q72" t="s">
        <v>2013</v>
      </c>
      <c r="R72" s="5">
        <f t="shared" si="6"/>
        <v>63.995555555555555</v>
      </c>
      <c r="S72" s="8">
        <f t="shared" si="7"/>
        <v>40484.208333333336</v>
      </c>
      <c r="T72" s="8">
        <f t="shared" si="8"/>
        <v>40484.208333333336</v>
      </c>
    </row>
    <row r="73" spans="1:20" ht="31.5" x14ac:dyDescent="0.5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5"/>
        <v>108.06666666666666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>
        <v>1575439200</v>
      </c>
      <c r="M73" t="b">
        <v>0</v>
      </c>
      <c r="N73" t="b">
        <v>0</v>
      </c>
      <c r="O73" s="14" t="s">
        <v>2092</v>
      </c>
      <c r="P73" t="s">
        <v>2012</v>
      </c>
      <c r="Q73" t="s">
        <v>2013</v>
      </c>
      <c r="R73" s="5">
        <f t="shared" si="6"/>
        <v>85.315789473684205</v>
      </c>
      <c r="S73" s="8">
        <f t="shared" si="7"/>
        <v>43799.25</v>
      </c>
      <c r="T73" s="8">
        <f t="shared" si="8"/>
        <v>43799.25</v>
      </c>
    </row>
    <row r="74" spans="1:20" x14ac:dyDescent="0.5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5"/>
        <v>670.33333333333326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>
        <v>1438837200</v>
      </c>
      <c r="M74" t="b">
        <v>0</v>
      </c>
      <c r="N74" t="b">
        <v>0</v>
      </c>
      <c r="O74" s="14" t="s">
        <v>2099</v>
      </c>
      <c r="P74" t="s">
        <v>2014</v>
      </c>
      <c r="Q74" t="s">
        <v>2022</v>
      </c>
      <c r="R74" s="5">
        <f t="shared" si="6"/>
        <v>74.481481481481481</v>
      </c>
      <c r="S74" s="8">
        <f t="shared" si="7"/>
        <v>42186.208333333328</v>
      </c>
      <c r="T74" s="8">
        <f t="shared" si="8"/>
        <v>42186.208333333328</v>
      </c>
    </row>
    <row r="75" spans="1:20" x14ac:dyDescent="0.5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5"/>
        <v>660.92857142857144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>
        <v>1480485600</v>
      </c>
      <c r="M75" t="b">
        <v>0</v>
      </c>
      <c r="N75" t="b">
        <v>0</v>
      </c>
      <c r="O75" s="14" t="s">
        <v>2106</v>
      </c>
      <c r="P75" t="s">
        <v>2008</v>
      </c>
      <c r="Q75" t="s">
        <v>2031</v>
      </c>
      <c r="R75" s="5">
        <f t="shared" si="6"/>
        <v>105.14772727272727</v>
      </c>
      <c r="S75" s="8">
        <f t="shared" si="7"/>
        <v>42701.25</v>
      </c>
      <c r="T75" s="8">
        <f t="shared" si="8"/>
        <v>42701.25</v>
      </c>
    </row>
    <row r="76" spans="1:20" x14ac:dyDescent="0.5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5"/>
        <v>122.46153846153847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>
        <v>1459141200</v>
      </c>
      <c r="M76" t="b">
        <v>0</v>
      </c>
      <c r="N76" t="b">
        <v>0</v>
      </c>
      <c r="O76" s="14" t="s">
        <v>2105</v>
      </c>
      <c r="P76" t="s">
        <v>2008</v>
      </c>
      <c r="Q76" t="s">
        <v>2030</v>
      </c>
      <c r="R76" s="5">
        <f t="shared" si="6"/>
        <v>56.188235294117646</v>
      </c>
      <c r="S76" s="8">
        <f t="shared" si="7"/>
        <v>42456.208333333328</v>
      </c>
      <c r="T76" s="8">
        <f t="shared" si="8"/>
        <v>42456.208333333328</v>
      </c>
    </row>
    <row r="77" spans="1:20" x14ac:dyDescent="0.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5"/>
        <v>150.57731958762886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>
        <v>1532322000</v>
      </c>
      <c r="M77" t="b">
        <v>0</v>
      </c>
      <c r="N77" t="b">
        <v>0</v>
      </c>
      <c r="O77" s="14" t="s">
        <v>2103</v>
      </c>
      <c r="P77" t="s">
        <v>2027</v>
      </c>
      <c r="Q77" t="s">
        <v>2028</v>
      </c>
      <c r="R77" s="5">
        <f t="shared" si="6"/>
        <v>85.917647058823533</v>
      </c>
      <c r="S77" s="8">
        <f t="shared" si="7"/>
        <v>43296.208333333328</v>
      </c>
      <c r="T77" s="8">
        <f t="shared" si="8"/>
        <v>43296.208333333328</v>
      </c>
    </row>
    <row r="78" spans="1:20" x14ac:dyDescent="0.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5"/>
        <v>78.106590724165997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>
        <v>1426222800</v>
      </c>
      <c r="M78" t="b">
        <v>1</v>
      </c>
      <c r="N78" t="b">
        <v>1</v>
      </c>
      <c r="O78" s="14" t="s">
        <v>2092</v>
      </c>
      <c r="P78" t="s">
        <v>2012</v>
      </c>
      <c r="Q78" t="s">
        <v>2013</v>
      </c>
      <c r="R78" s="5">
        <f t="shared" si="6"/>
        <v>57.00296912114014</v>
      </c>
      <c r="S78" s="8">
        <f t="shared" si="7"/>
        <v>42027.25</v>
      </c>
      <c r="T78" s="8">
        <f t="shared" si="8"/>
        <v>42027.25</v>
      </c>
    </row>
    <row r="79" spans="1:20" x14ac:dyDescent="0.5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5"/>
        <v>46.94736842105263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>
        <v>1286773200</v>
      </c>
      <c r="M79" t="b">
        <v>0</v>
      </c>
      <c r="N79" t="b">
        <v>1</v>
      </c>
      <c r="O79" s="14" t="s">
        <v>2099</v>
      </c>
      <c r="P79" t="s">
        <v>2014</v>
      </c>
      <c r="Q79" t="s">
        <v>2022</v>
      </c>
      <c r="R79" s="5">
        <f t="shared" si="6"/>
        <v>79.642857142857139</v>
      </c>
      <c r="S79" s="8">
        <f t="shared" si="7"/>
        <v>40448.208333333336</v>
      </c>
      <c r="T79" s="8">
        <f t="shared" si="8"/>
        <v>40448.208333333336</v>
      </c>
    </row>
    <row r="80" spans="1:20" x14ac:dyDescent="0.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5"/>
        <v>300.8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>
        <v>1523941200</v>
      </c>
      <c r="M80" t="b">
        <v>0</v>
      </c>
      <c r="N80" t="b">
        <v>0</v>
      </c>
      <c r="O80" s="14" t="s">
        <v>2107</v>
      </c>
      <c r="P80" t="s">
        <v>2020</v>
      </c>
      <c r="Q80" t="s">
        <v>2032</v>
      </c>
      <c r="R80" s="5">
        <f t="shared" si="6"/>
        <v>41.018181818181816</v>
      </c>
      <c r="S80" s="8">
        <f t="shared" si="7"/>
        <v>43206.208333333328</v>
      </c>
      <c r="T80" s="8">
        <f t="shared" si="8"/>
        <v>43206.208333333328</v>
      </c>
    </row>
    <row r="81" spans="1:20" x14ac:dyDescent="0.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5"/>
        <v>69.598615916955026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>
        <v>1529557200</v>
      </c>
      <c r="M81" t="b">
        <v>0</v>
      </c>
      <c r="N81" t="b">
        <v>0</v>
      </c>
      <c r="O81" s="14" t="s">
        <v>2092</v>
      </c>
      <c r="P81" t="s">
        <v>2012</v>
      </c>
      <c r="Q81" t="s">
        <v>2013</v>
      </c>
      <c r="R81" s="5">
        <f t="shared" si="6"/>
        <v>48.004773269689736</v>
      </c>
      <c r="S81" s="8">
        <f t="shared" si="7"/>
        <v>43267.208333333328</v>
      </c>
      <c r="T81" s="8">
        <f t="shared" si="8"/>
        <v>43267.208333333328</v>
      </c>
    </row>
    <row r="82" spans="1:20" x14ac:dyDescent="0.5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5"/>
        <v>637.4545454545455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>
        <v>1506574800</v>
      </c>
      <c r="M82" t="b">
        <v>0</v>
      </c>
      <c r="N82" t="b">
        <v>0</v>
      </c>
      <c r="O82" s="14" t="s">
        <v>2100</v>
      </c>
      <c r="P82" t="s">
        <v>2023</v>
      </c>
      <c r="Q82" t="s">
        <v>2024</v>
      </c>
      <c r="R82" s="5">
        <f t="shared" si="6"/>
        <v>55.212598425196852</v>
      </c>
      <c r="S82" s="8">
        <f t="shared" si="7"/>
        <v>42976.208333333328</v>
      </c>
      <c r="T82" s="8">
        <f t="shared" si="8"/>
        <v>42976.208333333328</v>
      </c>
    </row>
    <row r="83" spans="1:20" x14ac:dyDescent="0.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5"/>
        <v>225.33928571428569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>
        <v>1513576800</v>
      </c>
      <c r="M83" t="b">
        <v>0</v>
      </c>
      <c r="N83" t="b">
        <v>0</v>
      </c>
      <c r="O83" s="14" t="s">
        <v>2090</v>
      </c>
      <c r="P83" t="s">
        <v>2008</v>
      </c>
      <c r="Q83" t="s">
        <v>2009</v>
      </c>
      <c r="R83" s="5">
        <f t="shared" si="6"/>
        <v>92.109489051094897</v>
      </c>
      <c r="S83" s="8">
        <f t="shared" si="7"/>
        <v>43062.25</v>
      </c>
      <c r="T83" s="8">
        <f t="shared" si="8"/>
        <v>43062.25</v>
      </c>
    </row>
    <row r="84" spans="1:20" x14ac:dyDescent="0.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5"/>
        <v>1497.3000000000002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>
        <v>1548309600</v>
      </c>
      <c r="M84" t="b">
        <v>0</v>
      </c>
      <c r="N84" t="b">
        <v>1</v>
      </c>
      <c r="O84" s="14" t="s">
        <v>2100</v>
      </c>
      <c r="P84" t="s">
        <v>2023</v>
      </c>
      <c r="Q84" t="s">
        <v>2024</v>
      </c>
      <c r="R84" s="5">
        <f t="shared" si="6"/>
        <v>83.183333333333337</v>
      </c>
      <c r="S84" s="8">
        <f t="shared" si="7"/>
        <v>43482.25</v>
      </c>
      <c r="T84" s="8">
        <f t="shared" si="8"/>
        <v>43482.25</v>
      </c>
    </row>
    <row r="85" spans="1:20" x14ac:dyDescent="0.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5"/>
        <v>37.590225563909776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>
        <v>1471582800</v>
      </c>
      <c r="M85" t="b">
        <v>0</v>
      </c>
      <c r="N85" t="b">
        <v>0</v>
      </c>
      <c r="O85" s="14" t="s">
        <v>2094</v>
      </c>
      <c r="P85" t="s">
        <v>2008</v>
      </c>
      <c r="Q85" t="s">
        <v>2016</v>
      </c>
      <c r="R85" s="5">
        <f t="shared" si="6"/>
        <v>39.996000000000002</v>
      </c>
      <c r="S85" s="8">
        <f t="shared" si="7"/>
        <v>42579.208333333328</v>
      </c>
      <c r="T85" s="8">
        <f t="shared" si="8"/>
        <v>42579.208333333328</v>
      </c>
    </row>
    <row r="86" spans="1:20" x14ac:dyDescent="0.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5"/>
        <v>132.36942675159236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>
        <v>1344315600</v>
      </c>
      <c r="M86" t="b">
        <v>0</v>
      </c>
      <c r="N86" t="b">
        <v>0</v>
      </c>
      <c r="O86" s="14" t="s">
        <v>2097</v>
      </c>
      <c r="P86" t="s">
        <v>2010</v>
      </c>
      <c r="Q86" t="s">
        <v>2019</v>
      </c>
      <c r="R86" s="5">
        <f t="shared" si="6"/>
        <v>111.1336898395722</v>
      </c>
      <c r="S86" s="8">
        <f t="shared" si="7"/>
        <v>41118.208333333336</v>
      </c>
      <c r="T86" s="8">
        <f t="shared" si="8"/>
        <v>41118.208333333336</v>
      </c>
    </row>
    <row r="87" spans="1:20" x14ac:dyDescent="0.5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5"/>
        <v>131.22448979591837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>
        <v>1316408400</v>
      </c>
      <c r="M87" t="b">
        <v>0</v>
      </c>
      <c r="N87" t="b">
        <v>0</v>
      </c>
      <c r="O87" s="14" t="s">
        <v>2096</v>
      </c>
      <c r="P87" t="s">
        <v>2008</v>
      </c>
      <c r="Q87" t="s">
        <v>2018</v>
      </c>
      <c r="R87" s="5">
        <f t="shared" si="6"/>
        <v>90.563380281690144</v>
      </c>
      <c r="S87" s="8">
        <f t="shared" si="7"/>
        <v>40797.208333333336</v>
      </c>
      <c r="T87" s="8">
        <f t="shared" si="8"/>
        <v>40797.208333333336</v>
      </c>
    </row>
    <row r="88" spans="1:20" x14ac:dyDescent="0.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5"/>
        <v>167.63513513513513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>
        <v>1431838800</v>
      </c>
      <c r="M88" t="b">
        <v>1</v>
      </c>
      <c r="N88" t="b">
        <v>0</v>
      </c>
      <c r="O88" s="14" t="s">
        <v>2092</v>
      </c>
      <c r="P88" t="s">
        <v>2012</v>
      </c>
      <c r="Q88" t="s">
        <v>2013</v>
      </c>
      <c r="R88" s="5">
        <f t="shared" si="6"/>
        <v>61.108374384236456</v>
      </c>
      <c r="S88" s="8">
        <f t="shared" si="7"/>
        <v>42128.208333333328</v>
      </c>
      <c r="T88" s="8">
        <f t="shared" si="8"/>
        <v>42128.208333333328</v>
      </c>
    </row>
    <row r="89" spans="1:20" ht="31.5" x14ac:dyDescent="0.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5"/>
        <v>61.984886649874063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>
        <v>1300510800</v>
      </c>
      <c r="M89" t="b">
        <v>0</v>
      </c>
      <c r="N89" t="b">
        <v>1</v>
      </c>
      <c r="O89" s="14" t="s">
        <v>2090</v>
      </c>
      <c r="P89" t="s">
        <v>2008</v>
      </c>
      <c r="Q89" t="s">
        <v>2009</v>
      </c>
      <c r="R89" s="5">
        <f t="shared" si="6"/>
        <v>83.022941970310384</v>
      </c>
      <c r="S89" s="8">
        <f t="shared" si="7"/>
        <v>40610.25</v>
      </c>
      <c r="T89" s="8">
        <f t="shared" si="8"/>
        <v>40610.25</v>
      </c>
    </row>
    <row r="90" spans="1:20" x14ac:dyDescent="0.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5"/>
        <v>260.75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>
        <v>1431061200</v>
      </c>
      <c r="M90" t="b">
        <v>0</v>
      </c>
      <c r="N90" t="b">
        <v>0</v>
      </c>
      <c r="O90" s="14" t="s">
        <v>2107</v>
      </c>
      <c r="P90" t="s">
        <v>2020</v>
      </c>
      <c r="Q90" t="s">
        <v>2032</v>
      </c>
      <c r="R90" s="5">
        <f t="shared" si="6"/>
        <v>110.76106194690266</v>
      </c>
      <c r="S90" s="8">
        <f t="shared" si="7"/>
        <v>42110.208333333328</v>
      </c>
      <c r="T90" s="8">
        <f t="shared" si="8"/>
        <v>42110.208333333328</v>
      </c>
    </row>
    <row r="91" spans="1:20" x14ac:dyDescent="0.5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5"/>
        <v>252.58823529411765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>
        <v>1271480400</v>
      </c>
      <c r="M91" t="b">
        <v>0</v>
      </c>
      <c r="N91" t="b">
        <v>0</v>
      </c>
      <c r="O91" s="14" t="s">
        <v>2092</v>
      </c>
      <c r="P91" t="s">
        <v>2012</v>
      </c>
      <c r="Q91" t="s">
        <v>2013</v>
      </c>
      <c r="R91" s="5">
        <f t="shared" si="6"/>
        <v>89.458333333333329</v>
      </c>
      <c r="S91" s="8">
        <f t="shared" si="7"/>
        <v>40283.208333333336</v>
      </c>
      <c r="T91" s="8">
        <f t="shared" si="8"/>
        <v>40283.208333333336</v>
      </c>
    </row>
    <row r="92" spans="1:20" x14ac:dyDescent="0.5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5"/>
        <v>78.615384615384613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>
        <v>1456380000</v>
      </c>
      <c r="M92" t="b">
        <v>0</v>
      </c>
      <c r="N92" t="b">
        <v>1</v>
      </c>
      <c r="O92" s="14" t="s">
        <v>2092</v>
      </c>
      <c r="P92" t="s">
        <v>2012</v>
      </c>
      <c r="Q92" t="s">
        <v>2013</v>
      </c>
      <c r="R92" s="5">
        <f t="shared" si="6"/>
        <v>57.849056603773583</v>
      </c>
      <c r="S92" s="8">
        <f t="shared" si="7"/>
        <v>42425.25</v>
      </c>
      <c r="T92" s="8">
        <f t="shared" si="8"/>
        <v>42425.25</v>
      </c>
    </row>
    <row r="93" spans="1:20" x14ac:dyDescent="0.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5"/>
        <v>48.404406999351913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>
        <v>1472878800</v>
      </c>
      <c r="M93" t="b">
        <v>0</v>
      </c>
      <c r="N93" t="b">
        <v>0</v>
      </c>
      <c r="O93" s="14" t="s">
        <v>2107</v>
      </c>
      <c r="P93" t="s">
        <v>2020</v>
      </c>
      <c r="Q93" t="s">
        <v>2032</v>
      </c>
      <c r="R93" s="5">
        <f t="shared" si="6"/>
        <v>109.99705449189985</v>
      </c>
      <c r="S93" s="8">
        <f t="shared" si="7"/>
        <v>42588.208333333328</v>
      </c>
      <c r="T93" s="8">
        <f t="shared" si="8"/>
        <v>42588.208333333328</v>
      </c>
    </row>
    <row r="94" spans="1:20" x14ac:dyDescent="0.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5"/>
        <v>258.875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>
        <v>1277355600</v>
      </c>
      <c r="M94" t="b">
        <v>0</v>
      </c>
      <c r="N94" t="b">
        <v>1</v>
      </c>
      <c r="O94" s="14" t="s">
        <v>2100</v>
      </c>
      <c r="P94" t="s">
        <v>2023</v>
      </c>
      <c r="Q94" t="s">
        <v>2024</v>
      </c>
      <c r="R94" s="5">
        <f t="shared" si="6"/>
        <v>103.96586345381526</v>
      </c>
      <c r="S94" s="8">
        <f t="shared" si="7"/>
        <v>40352.208333333336</v>
      </c>
      <c r="T94" s="8">
        <f t="shared" si="8"/>
        <v>40352.208333333336</v>
      </c>
    </row>
    <row r="95" spans="1:20" x14ac:dyDescent="0.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5"/>
        <v>60.548713235294116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>
        <v>1351054800</v>
      </c>
      <c r="M95" t="b">
        <v>0</v>
      </c>
      <c r="N95" t="b">
        <v>1</v>
      </c>
      <c r="O95" s="14" t="s">
        <v>2092</v>
      </c>
      <c r="P95" t="s">
        <v>2012</v>
      </c>
      <c r="Q95" t="s">
        <v>2013</v>
      </c>
      <c r="R95" s="5">
        <f t="shared" si="6"/>
        <v>107.99508196721311</v>
      </c>
      <c r="S95" s="8">
        <f t="shared" si="7"/>
        <v>41202.208333333336</v>
      </c>
      <c r="T95" s="8">
        <f t="shared" si="8"/>
        <v>41202.208333333336</v>
      </c>
    </row>
    <row r="96" spans="1:20" x14ac:dyDescent="0.5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5"/>
        <v>303.68965517241378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>
        <v>1555563600</v>
      </c>
      <c r="M96" t="b">
        <v>0</v>
      </c>
      <c r="N96" t="b">
        <v>0</v>
      </c>
      <c r="O96" s="14" t="s">
        <v>2091</v>
      </c>
      <c r="P96" t="s">
        <v>2010</v>
      </c>
      <c r="Q96" t="s">
        <v>2011</v>
      </c>
      <c r="R96" s="5">
        <f t="shared" si="6"/>
        <v>48.927777777777777</v>
      </c>
      <c r="S96" s="8">
        <f t="shared" si="7"/>
        <v>43562.208333333328</v>
      </c>
      <c r="T96" s="8">
        <f t="shared" si="8"/>
        <v>43562.208333333328</v>
      </c>
    </row>
    <row r="97" spans="1:20" ht="31.5" x14ac:dyDescent="0.5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5"/>
        <v>112.99999999999999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>
        <v>1571634000</v>
      </c>
      <c r="M97" t="b">
        <v>0</v>
      </c>
      <c r="N97" t="b">
        <v>0</v>
      </c>
      <c r="O97" s="14" t="s">
        <v>2093</v>
      </c>
      <c r="P97" t="s">
        <v>2014</v>
      </c>
      <c r="Q97" t="s">
        <v>2015</v>
      </c>
      <c r="R97" s="5">
        <f t="shared" si="6"/>
        <v>37.666666666666664</v>
      </c>
      <c r="S97" s="8">
        <f t="shared" si="7"/>
        <v>43752.208333333328</v>
      </c>
      <c r="T97" s="8">
        <f t="shared" si="8"/>
        <v>43752.208333333328</v>
      </c>
    </row>
    <row r="98" spans="1:20" x14ac:dyDescent="0.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5"/>
        <v>217.37876614060258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>
        <v>1300856400</v>
      </c>
      <c r="M98" t="b">
        <v>0</v>
      </c>
      <c r="N98" t="b">
        <v>0</v>
      </c>
      <c r="O98" s="14" t="s">
        <v>2092</v>
      </c>
      <c r="P98" t="s">
        <v>2012</v>
      </c>
      <c r="Q98" t="s">
        <v>2013</v>
      </c>
      <c r="R98" s="5">
        <f t="shared" si="6"/>
        <v>64.999141999141997</v>
      </c>
      <c r="S98" s="8">
        <f t="shared" si="7"/>
        <v>40612.25</v>
      </c>
      <c r="T98" s="8">
        <f t="shared" si="8"/>
        <v>40612.25</v>
      </c>
    </row>
    <row r="99" spans="1:20" x14ac:dyDescent="0.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5"/>
        <v>926.69230769230762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>
        <v>1439874000</v>
      </c>
      <c r="M99" t="b">
        <v>0</v>
      </c>
      <c r="N99" t="b">
        <v>0</v>
      </c>
      <c r="O99" s="14" t="s">
        <v>2089</v>
      </c>
      <c r="P99" t="s">
        <v>2006</v>
      </c>
      <c r="Q99" t="s">
        <v>2007</v>
      </c>
      <c r="R99" s="5">
        <f t="shared" si="6"/>
        <v>106.61061946902655</v>
      </c>
      <c r="S99" s="8">
        <f t="shared" si="7"/>
        <v>42180.208333333328</v>
      </c>
      <c r="T99" s="8">
        <f t="shared" si="8"/>
        <v>42180.208333333328</v>
      </c>
    </row>
    <row r="100" spans="1:20" x14ac:dyDescent="0.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5"/>
        <v>33.692229038854805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>
        <v>1438318800</v>
      </c>
      <c r="M100" t="b">
        <v>0</v>
      </c>
      <c r="N100" t="b">
        <v>0</v>
      </c>
      <c r="O100" s="14" t="s">
        <v>2100</v>
      </c>
      <c r="P100" t="s">
        <v>2023</v>
      </c>
      <c r="Q100" t="s">
        <v>2024</v>
      </c>
      <c r="R100" s="5">
        <f t="shared" si="6"/>
        <v>27.009016393442622</v>
      </c>
      <c r="S100" s="8">
        <f t="shared" si="7"/>
        <v>42212.208333333328</v>
      </c>
      <c r="T100" s="8">
        <f t="shared" si="8"/>
        <v>42212.208333333328</v>
      </c>
    </row>
    <row r="101" spans="1:20" x14ac:dyDescent="0.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5"/>
        <v>196.7236842105263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>
        <v>1419400800</v>
      </c>
      <c r="M101" t="b">
        <v>0</v>
      </c>
      <c r="N101" t="b">
        <v>0</v>
      </c>
      <c r="O101" s="14" t="s">
        <v>2092</v>
      </c>
      <c r="P101" t="s">
        <v>2012</v>
      </c>
      <c r="Q101" t="s">
        <v>2013</v>
      </c>
      <c r="R101" s="5">
        <f t="shared" si="6"/>
        <v>91.16463414634147</v>
      </c>
      <c r="S101" s="8">
        <f t="shared" si="7"/>
        <v>41968.25</v>
      </c>
      <c r="T101" s="8">
        <f t="shared" si="8"/>
        <v>41968.25</v>
      </c>
    </row>
    <row r="102" spans="1:20" x14ac:dyDescent="0.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>
        <v>1320555600</v>
      </c>
      <c r="M102" t="b">
        <v>0</v>
      </c>
      <c r="N102" t="b">
        <v>0</v>
      </c>
      <c r="O102" s="14" t="s">
        <v>2092</v>
      </c>
      <c r="P102" t="s">
        <v>2012</v>
      </c>
      <c r="Q102" t="s">
        <v>2013</v>
      </c>
      <c r="R102" s="5">
        <f t="shared" si="6"/>
        <v>1</v>
      </c>
      <c r="S102" s="8">
        <f t="shared" si="7"/>
        <v>40835.208333333336</v>
      </c>
      <c r="T102" s="8">
        <f t="shared" si="8"/>
        <v>40835.208333333336</v>
      </c>
    </row>
    <row r="103" spans="1:20" x14ac:dyDescent="0.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5"/>
        <v>1021.4444444444445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>
        <v>1425103200</v>
      </c>
      <c r="M103" t="b">
        <v>0</v>
      </c>
      <c r="N103" t="b">
        <v>1</v>
      </c>
      <c r="O103" s="14" t="s">
        <v>2094</v>
      </c>
      <c r="P103" t="s">
        <v>2008</v>
      </c>
      <c r="Q103" t="s">
        <v>2016</v>
      </c>
      <c r="R103" s="5">
        <f t="shared" si="6"/>
        <v>56.054878048780488</v>
      </c>
      <c r="S103" s="8">
        <f t="shared" si="7"/>
        <v>42056.25</v>
      </c>
      <c r="T103" s="8">
        <f t="shared" si="8"/>
        <v>42056.25</v>
      </c>
    </row>
    <row r="104" spans="1:20" x14ac:dyDescent="0.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5"/>
        <v>281.67567567567568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>
        <v>1526878800</v>
      </c>
      <c r="M104" t="b">
        <v>0</v>
      </c>
      <c r="N104" t="b">
        <v>1</v>
      </c>
      <c r="O104" s="14" t="s">
        <v>2097</v>
      </c>
      <c r="P104" t="s">
        <v>2010</v>
      </c>
      <c r="Q104" t="s">
        <v>2019</v>
      </c>
      <c r="R104" s="5">
        <f t="shared" si="6"/>
        <v>31.017857142857142</v>
      </c>
      <c r="S104" s="8">
        <f t="shared" si="7"/>
        <v>43234.208333333328</v>
      </c>
      <c r="T104" s="8">
        <f t="shared" si="8"/>
        <v>43234.208333333328</v>
      </c>
    </row>
    <row r="105" spans="1:20" x14ac:dyDescent="0.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5"/>
        <v>24.610000000000003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>
        <v>1288674000</v>
      </c>
      <c r="M105" t="b">
        <v>0</v>
      </c>
      <c r="N105" t="b">
        <v>0</v>
      </c>
      <c r="O105" s="14" t="s">
        <v>2094</v>
      </c>
      <c r="P105" t="s">
        <v>2008</v>
      </c>
      <c r="Q105" t="s">
        <v>2016</v>
      </c>
      <c r="R105" s="5">
        <f t="shared" si="6"/>
        <v>66.513513513513516</v>
      </c>
      <c r="S105" s="8">
        <f t="shared" si="7"/>
        <v>40475.208333333336</v>
      </c>
      <c r="T105" s="8">
        <f t="shared" si="8"/>
        <v>40475.208333333336</v>
      </c>
    </row>
    <row r="106" spans="1:20" x14ac:dyDescent="0.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5"/>
        <v>143.14010067114094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>
        <v>1495602000</v>
      </c>
      <c r="M106" t="b">
        <v>0</v>
      </c>
      <c r="N106" t="b">
        <v>0</v>
      </c>
      <c r="O106" s="14" t="s">
        <v>2096</v>
      </c>
      <c r="P106" t="s">
        <v>2008</v>
      </c>
      <c r="Q106" t="s">
        <v>2018</v>
      </c>
      <c r="R106" s="5">
        <f t="shared" si="6"/>
        <v>89.005216484089729</v>
      </c>
      <c r="S106" s="8">
        <f t="shared" si="7"/>
        <v>42878.208333333328</v>
      </c>
      <c r="T106" s="8">
        <f t="shared" si="8"/>
        <v>42878.208333333328</v>
      </c>
    </row>
    <row r="107" spans="1:20" x14ac:dyDescent="0.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5"/>
        <v>144.54411764705884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>
        <v>1366434000</v>
      </c>
      <c r="M107" t="b">
        <v>0</v>
      </c>
      <c r="N107" t="b">
        <v>0</v>
      </c>
      <c r="O107" s="14" t="s">
        <v>2091</v>
      </c>
      <c r="P107" t="s">
        <v>2010</v>
      </c>
      <c r="Q107" t="s">
        <v>2011</v>
      </c>
      <c r="R107" s="5">
        <f t="shared" si="6"/>
        <v>103.46315789473684</v>
      </c>
      <c r="S107" s="8">
        <f t="shared" si="7"/>
        <v>41366.208333333336</v>
      </c>
      <c r="T107" s="8">
        <f t="shared" si="8"/>
        <v>41366.208333333336</v>
      </c>
    </row>
    <row r="108" spans="1:20" x14ac:dyDescent="0.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5"/>
        <v>359.12820512820514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>
        <v>1568350800</v>
      </c>
      <c r="M108" t="b">
        <v>0</v>
      </c>
      <c r="N108" t="b">
        <v>0</v>
      </c>
      <c r="O108" s="14" t="s">
        <v>2092</v>
      </c>
      <c r="P108" t="s">
        <v>2012</v>
      </c>
      <c r="Q108" t="s">
        <v>2013</v>
      </c>
      <c r="R108" s="5">
        <f t="shared" si="6"/>
        <v>95.278911564625844</v>
      </c>
      <c r="S108" s="8">
        <f t="shared" si="7"/>
        <v>43716.208333333328</v>
      </c>
      <c r="T108" s="8">
        <f t="shared" si="8"/>
        <v>43716.208333333328</v>
      </c>
    </row>
    <row r="109" spans="1:20" ht="31.5" x14ac:dyDescent="0.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5"/>
        <v>186.48571428571427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>
        <v>1525928400</v>
      </c>
      <c r="M109" t="b">
        <v>0</v>
      </c>
      <c r="N109" t="b">
        <v>1</v>
      </c>
      <c r="O109" s="14" t="s">
        <v>2092</v>
      </c>
      <c r="P109" t="s">
        <v>2012</v>
      </c>
      <c r="Q109" t="s">
        <v>2013</v>
      </c>
      <c r="R109" s="5">
        <f t="shared" si="6"/>
        <v>75.895348837209298</v>
      </c>
      <c r="S109" s="8">
        <f t="shared" si="7"/>
        <v>43213.208333333328</v>
      </c>
      <c r="T109" s="8">
        <f t="shared" si="8"/>
        <v>43213.208333333328</v>
      </c>
    </row>
    <row r="110" spans="1:20" ht="31.5" x14ac:dyDescent="0.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5"/>
        <v>595.26666666666665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>
        <v>1336885200</v>
      </c>
      <c r="M110" t="b">
        <v>0</v>
      </c>
      <c r="N110" t="b">
        <v>0</v>
      </c>
      <c r="O110" s="14" t="s">
        <v>2093</v>
      </c>
      <c r="P110" t="s">
        <v>2014</v>
      </c>
      <c r="Q110" t="s">
        <v>2015</v>
      </c>
      <c r="R110" s="5">
        <f t="shared" si="6"/>
        <v>107.57831325301204</v>
      </c>
      <c r="S110" s="8">
        <f t="shared" si="7"/>
        <v>41005.208333333336</v>
      </c>
      <c r="T110" s="8">
        <f t="shared" si="8"/>
        <v>41005.208333333336</v>
      </c>
    </row>
    <row r="111" spans="1:20" x14ac:dyDescent="0.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5"/>
        <v>59.21153846153846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>
        <v>1389679200</v>
      </c>
      <c r="M111" t="b">
        <v>0</v>
      </c>
      <c r="N111" t="b">
        <v>0</v>
      </c>
      <c r="O111" s="14" t="s">
        <v>2108</v>
      </c>
      <c r="P111" t="s">
        <v>2014</v>
      </c>
      <c r="Q111" t="s">
        <v>2033</v>
      </c>
      <c r="R111" s="5">
        <f t="shared" si="6"/>
        <v>51.31666666666667</v>
      </c>
      <c r="S111" s="8">
        <f t="shared" si="7"/>
        <v>41651.25</v>
      </c>
      <c r="T111" s="8">
        <f t="shared" si="8"/>
        <v>41651.25</v>
      </c>
    </row>
    <row r="112" spans="1:20" ht="31.5" x14ac:dyDescent="0.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5"/>
        <v>14.962780898876405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>
        <v>1538283600</v>
      </c>
      <c r="M112" t="b">
        <v>0</v>
      </c>
      <c r="N112" t="b">
        <v>0</v>
      </c>
      <c r="O112" s="14" t="s">
        <v>2089</v>
      </c>
      <c r="P112" t="s">
        <v>2006</v>
      </c>
      <c r="Q112" t="s">
        <v>2007</v>
      </c>
      <c r="R112" s="5">
        <f t="shared" si="6"/>
        <v>71.983108108108112</v>
      </c>
      <c r="S112" s="8">
        <f t="shared" si="7"/>
        <v>43354.208333333328</v>
      </c>
      <c r="T112" s="8">
        <f t="shared" si="8"/>
        <v>43354.208333333328</v>
      </c>
    </row>
    <row r="113" spans="1:20" x14ac:dyDescent="0.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5"/>
        <v>119.95602605863192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>
        <v>1348808400</v>
      </c>
      <c r="M113" t="b">
        <v>0</v>
      </c>
      <c r="N113" t="b">
        <v>0</v>
      </c>
      <c r="O113" s="14" t="s">
        <v>2104</v>
      </c>
      <c r="P113" t="s">
        <v>2020</v>
      </c>
      <c r="Q113" t="s">
        <v>2029</v>
      </c>
      <c r="R113" s="5">
        <f t="shared" si="6"/>
        <v>108.95414201183432</v>
      </c>
      <c r="S113" s="8">
        <f t="shared" si="7"/>
        <v>41174.208333333336</v>
      </c>
      <c r="T113" s="8">
        <f t="shared" si="8"/>
        <v>41174.208333333336</v>
      </c>
    </row>
    <row r="114" spans="1:20" x14ac:dyDescent="0.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5"/>
        <v>268.82978723404256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>
        <v>1410152400</v>
      </c>
      <c r="M114" t="b">
        <v>0</v>
      </c>
      <c r="N114" t="b">
        <v>0</v>
      </c>
      <c r="O114" s="14" t="s">
        <v>2091</v>
      </c>
      <c r="P114" t="s">
        <v>2010</v>
      </c>
      <c r="Q114" t="s">
        <v>2011</v>
      </c>
      <c r="R114" s="5">
        <f t="shared" si="6"/>
        <v>35</v>
      </c>
      <c r="S114" s="8">
        <f t="shared" si="7"/>
        <v>41875.208333333336</v>
      </c>
      <c r="T114" s="8">
        <f t="shared" si="8"/>
        <v>41875.208333333336</v>
      </c>
    </row>
    <row r="115" spans="1:20" x14ac:dyDescent="0.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5"/>
        <v>376.87878787878788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>
        <v>1505797200</v>
      </c>
      <c r="M115" t="b">
        <v>0</v>
      </c>
      <c r="N115" t="b">
        <v>0</v>
      </c>
      <c r="O115" s="14" t="s">
        <v>2089</v>
      </c>
      <c r="P115" t="s">
        <v>2006</v>
      </c>
      <c r="Q115" t="s">
        <v>2007</v>
      </c>
      <c r="R115" s="5">
        <f t="shared" si="6"/>
        <v>94.938931297709928</v>
      </c>
      <c r="S115" s="8">
        <f t="shared" si="7"/>
        <v>42990.208333333328</v>
      </c>
      <c r="T115" s="8">
        <f t="shared" si="8"/>
        <v>42990.208333333328</v>
      </c>
    </row>
    <row r="116" spans="1:20" x14ac:dyDescent="0.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5"/>
        <v>727.15789473684208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>
        <v>1554872400</v>
      </c>
      <c r="M116" t="b">
        <v>0</v>
      </c>
      <c r="N116" t="b">
        <v>1</v>
      </c>
      <c r="O116" s="14" t="s">
        <v>2097</v>
      </c>
      <c r="P116" t="s">
        <v>2010</v>
      </c>
      <c r="Q116" t="s">
        <v>2019</v>
      </c>
      <c r="R116" s="5">
        <f t="shared" si="6"/>
        <v>109.65079365079364</v>
      </c>
      <c r="S116" s="8">
        <f t="shared" si="7"/>
        <v>43564.208333333328</v>
      </c>
      <c r="T116" s="8">
        <f t="shared" si="8"/>
        <v>43564.208333333328</v>
      </c>
    </row>
    <row r="117" spans="1:20" x14ac:dyDescent="0.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5"/>
        <v>87.211757648470297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>
        <v>1513922400</v>
      </c>
      <c r="M117" t="b">
        <v>0</v>
      </c>
      <c r="N117" t="b">
        <v>0</v>
      </c>
      <c r="O117" s="14" t="s">
        <v>2102</v>
      </c>
      <c r="P117" t="s">
        <v>2020</v>
      </c>
      <c r="Q117" t="s">
        <v>2026</v>
      </c>
      <c r="R117" s="5">
        <f t="shared" si="6"/>
        <v>44.001815980629537</v>
      </c>
      <c r="S117" s="8">
        <f t="shared" si="7"/>
        <v>43056.25</v>
      </c>
      <c r="T117" s="8">
        <f t="shared" si="8"/>
        <v>43056.25</v>
      </c>
    </row>
    <row r="118" spans="1:20" ht="31.5" x14ac:dyDescent="0.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>
        <v>1442638800</v>
      </c>
      <c r="M118" t="b">
        <v>0</v>
      </c>
      <c r="N118" t="b">
        <v>0</v>
      </c>
      <c r="O118" s="14" t="s">
        <v>2092</v>
      </c>
      <c r="P118" t="s">
        <v>2012</v>
      </c>
      <c r="Q118" t="s">
        <v>2013</v>
      </c>
      <c r="R118" s="5">
        <f t="shared" si="6"/>
        <v>86.794520547945211</v>
      </c>
      <c r="S118" s="8">
        <f t="shared" si="7"/>
        <v>42265.208333333328</v>
      </c>
      <c r="T118" s="8">
        <f t="shared" si="8"/>
        <v>42265.208333333328</v>
      </c>
    </row>
    <row r="119" spans="1:20" x14ac:dyDescent="0.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5"/>
        <v>173.9387755102041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>
        <v>1317186000</v>
      </c>
      <c r="M119" t="b">
        <v>0</v>
      </c>
      <c r="N119" t="b">
        <v>0</v>
      </c>
      <c r="O119" s="14" t="s">
        <v>2108</v>
      </c>
      <c r="P119" t="s">
        <v>2014</v>
      </c>
      <c r="Q119" t="s">
        <v>2033</v>
      </c>
      <c r="R119" s="5">
        <f t="shared" si="6"/>
        <v>30.992727272727272</v>
      </c>
      <c r="S119" s="8">
        <f t="shared" si="7"/>
        <v>40808.208333333336</v>
      </c>
      <c r="T119" s="8">
        <f t="shared" si="8"/>
        <v>40808.208333333336</v>
      </c>
    </row>
    <row r="120" spans="1:20" x14ac:dyDescent="0.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5"/>
        <v>117.61111111111111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>
        <v>1391234400</v>
      </c>
      <c r="M120" t="b">
        <v>0</v>
      </c>
      <c r="N120" t="b">
        <v>0</v>
      </c>
      <c r="O120" s="14" t="s">
        <v>2103</v>
      </c>
      <c r="P120" t="s">
        <v>2027</v>
      </c>
      <c r="Q120" t="s">
        <v>2028</v>
      </c>
      <c r="R120" s="5">
        <f t="shared" si="6"/>
        <v>94.791044776119406</v>
      </c>
      <c r="S120" s="8">
        <f t="shared" si="7"/>
        <v>41665.25</v>
      </c>
      <c r="T120" s="8">
        <f t="shared" si="8"/>
        <v>41665.25</v>
      </c>
    </row>
    <row r="121" spans="1:20" ht="31.5" x14ac:dyDescent="0.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5"/>
        <v>214.96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>
        <v>1404363600</v>
      </c>
      <c r="M121" t="b">
        <v>0</v>
      </c>
      <c r="N121" t="b">
        <v>1</v>
      </c>
      <c r="O121" s="14" t="s">
        <v>2093</v>
      </c>
      <c r="P121" t="s">
        <v>2014</v>
      </c>
      <c r="Q121" t="s">
        <v>2015</v>
      </c>
      <c r="R121" s="5">
        <f t="shared" si="6"/>
        <v>69.79220779220779</v>
      </c>
      <c r="S121" s="8">
        <f t="shared" si="7"/>
        <v>41806.208333333336</v>
      </c>
      <c r="T121" s="8">
        <f t="shared" si="8"/>
        <v>41806.208333333336</v>
      </c>
    </row>
    <row r="122" spans="1:20" x14ac:dyDescent="0.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5"/>
        <v>149.49667110519306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>
        <v>1429592400</v>
      </c>
      <c r="M122" t="b">
        <v>0</v>
      </c>
      <c r="N122" t="b">
        <v>1</v>
      </c>
      <c r="O122" s="14" t="s">
        <v>2109</v>
      </c>
      <c r="P122" t="s">
        <v>2023</v>
      </c>
      <c r="Q122" t="s">
        <v>2034</v>
      </c>
      <c r="R122" s="5">
        <f t="shared" si="6"/>
        <v>63.003367003367003</v>
      </c>
      <c r="S122" s="8">
        <f t="shared" si="7"/>
        <v>42111.208333333328</v>
      </c>
      <c r="T122" s="8">
        <f t="shared" si="8"/>
        <v>42111.208333333328</v>
      </c>
    </row>
    <row r="123" spans="1:20" x14ac:dyDescent="0.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5"/>
        <v>219.33995584988963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>
        <v>1413608400</v>
      </c>
      <c r="M123" t="b">
        <v>0</v>
      </c>
      <c r="N123" t="b">
        <v>0</v>
      </c>
      <c r="O123" s="14" t="s">
        <v>2100</v>
      </c>
      <c r="P123" t="s">
        <v>2023</v>
      </c>
      <c r="Q123" t="s">
        <v>2024</v>
      </c>
      <c r="R123" s="5">
        <f t="shared" si="6"/>
        <v>110.0343300110742</v>
      </c>
      <c r="S123" s="8">
        <f t="shared" si="7"/>
        <v>41917.208333333336</v>
      </c>
      <c r="T123" s="8">
        <f t="shared" si="8"/>
        <v>41917.208333333336</v>
      </c>
    </row>
    <row r="124" spans="1:20" x14ac:dyDescent="0.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5"/>
        <v>64.367690058479525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>
        <v>1419400800</v>
      </c>
      <c r="M124" t="b">
        <v>0</v>
      </c>
      <c r="N124" t="b">
        <v>0</v>
      </c>
      <c r="O124" s="14" t="s">
        <v>2102</v>
      </c>
      <c r="P124" t="s">
        <v>2020</v>
      </c>
      <c r="Q124" t="s">
        <v>2026</v>
      </c>
      <c r="R124" s="5">
        <f t="shared" si="6"/>
        <v>25.997933274284026</v>
      </c>
      <c r="S124" s="8">
        <f t="shared" si="7"/>
        <v>41970.25</v>
      </c>
      <c r="T124" s="8">
        <f t="shared" si="8"/>
        <v>41970.25</v>
      </c>
    </row>
    <row r="125" spans="1:20" x14ac:dyDescent="0.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5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s="14" t="s">
        <v>2092</v>
      </c>
      <c r="P125" t="s">
        <v>2012</v>
      </c>
      <c r="Q125" t="s">
        <v>2013</v>
      </c>
      <c r="R125" s="5">
        <f t="shared" si="6"/>
        <v>49.987915407854985</v>
      </c>
      <c r="S125" s="8">
        <f t="shared" si="7"/>
        <v>42332.25</v>
      </c>
      <c r="T125" s="8">
        <f t="shared" si="8"/>
        <v>42332.25</v>
      </c>
    </row>
    <row r="126" spans="1:20" x14ac:dyDescent="0.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5"/>
        <v>367.76923076923077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>
        <v>1562302800</v>
      </c>
      <c r="M126" t="b">
        <v>0</v>
      </c>
      <c r="N126" t="b">
        <v>0</v>
      </c>
      <c r="O126" s="14" t="s">
        <v>2103</v>
      </c>
      <c r="P126" t="s">
        <v>2027</v>
      </c>
      <c r="Q126" t="s">
        <v>2028</v>
      </c>
      <c r="R126" s="5">
        <f t="shared" si="6"/>
        <v>101.72340425531915</v>
      </c>
      <c r="S126" s="8">
        <f t="shared" si="7"/>
        <v>43598.208333333328</v>
      </c>
      <c r="T126" s="8">
        <f t="shared" si="8"/>
        <v>43598.208333333328</v>
      </c>
    </row>
    <row r="127" spans="1:20" x14ac:dyDescent="0.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5"/>
        <v>159.90566037735849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>
        <v>1537678800</v>
      </c>
      <c r="M127" t="b">
        <v>0</v>
      </c>
      <c r="N127" t="b">
        <v>0</v>
      </c>
      <c r="O127" s="14" t="s">
        <v>2092</v>
      </c>
      <c r="P127" t="s">
        <v>2012</v>
      </c>
      <c r="Q127" t="s">
        <v>2013</v>
      </c>
      <c r="R127" s="5">
        <f t="shared" si="6"/>
        <v>47.083333333333336</v>
      </c>
      <c r="S127" s="8">
        <f t="shared" si="7"/>
        <v>43362.208333333328</v>
      </c>
      <c r="T127" s="8">
        <f t="shared" si="8"/>
        <v>43362.208333333328</v>
      </c>
    </row>
    <row r="128" spans="1:20" x14ac:dyDescent="0.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5"/>
        <v>38.633185349611544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>
        <v>1473570000</v>
      </c>
      <c r="M128" t="b">
        <v>0</v>
      </c>
      <c r="N128" t="b">
        <v>1</v>
      </c>
      <c r="O128" s="14" t="s">
        <v>2092</v>
      </c>
      <c r="P128" t="s">
        <v>2012</v>
      </c>
      <c r="Q128" t="s">
        <v>2013</v>
      </c>
      <c r="R128" s="5">
        <f t="shared" si="6"/>
        <v>89.944444444444443</v>
      </c>
      <c r="S128" s="8">
        <f t="shared" si="7"/>
        <v>42596.208333333328</v>
      </c>
      <c r="T128" s="8">
        <f t="shared" si="8"/>
        <v>42596.208333333328</v>
      </c>
    </row>
    <row r="129" spans="1:20" x14ac:dyDescent="0.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5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s="14" t="s">
        <v>2092</v>
      </c>
      <c r="P129" t="s">
        <v>2012</v>
      </c>
      <c r="Q129" t="s">
        <v>2013</v>
      </c>
      <c r="R129" s="5">
        <f t="shared" si="6"/>
        <v>78.96875</v>
      </c>
      <c r="S129" s="8">
        <f t="shared" si="7"/>
        <v>40310.208333333336</v>
      </c>
      <c r="T129" s="8">
        <f t="shared" si="8"/>
        <v>40310.208333333336</v>
      </c>
    </row>
    <row r="130" spans="1:20" x14ac:dyDescent="0.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si="5"/>
        <v>60.334277620396605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>
        <v>1284008400</v>
      </c>
      <c r="M130" t="b">
        <v>0</v>
      </c>
      <c r="N130" t="b">
        <v>0</v>
      </c>
      <c r="O130" s="14" t="s">
        <v>2090</v>
      </c>
      <c r="P130" t="s">
        <v>2008</v>
      </c>
      <c r="Q130" t="s">
        <v>2009</v>
      </c>
      <c r="R130" s="5">
        <f t="shared" si="6"/>
        <v>80.067669172932327</v>
      </c>
      <c r="S130" s="8">
        <f t="shared" si="7"/>
        <v>40417.208333333336</v>
      </c>
      <c r="T130" s="8">
        <f t="shared" si="8"/>
        <v>40417.208333333336</v>
      </c>
    </row>
    <row r="131" spans="1:20" x14ac:dyDescent="0.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ref="F131:F194" si="9">E131/D131*100</f>
        <v>3.202693602693603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>
        <v>1425103200</v>
      </c>
      <c r="M131" t="b">
        <v>0</v>
      </c>
      <c r="N131" t="b">
        <v>0</v>
      </c>
      <c r="O131" s="14" t="s">
        <v>2089</v>
      </c>
      <c r="P131" t="s">
        <v>2006</v>
      </c>
      <c r="Q131" t="s">
        <v>2007</v>
      </c>
      <c r="R131" s="5">
        <f t="shared" ref="R131:R194" si="10">E131/H131</f>
        <v>86.472727272727269</v>
      </c>
      <c r="S131" s="8">
        <f t="shared" ref="S131:S194" si="11">(((K131/60)/60)/24)+DATE(1970,1,1)</f>
        <v>42038.25</v>
      </c>
      <c r="T131" s="8">
        <f t="shared" ref="T131:T194" si="12">(((K131/60)/60)/24)+DATE(1970,1,1)</f>
        <v>42038.25</v>
      </c>
    </row>
    <row r="132" spans="1:20" x14ac:dyDescent="0.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9"/>
        <v>155.46875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>
        <v>1320991200</v>
      </c>
      <c r="M132" t="b">
        <v>0</v>
      </c>
      <c r="N132" t="b">
        <v>0</v>
      </c>
      <c r="O132" s="14" t="s">
        <v>2095</v>
      </c>
      <c r="P132" t="s">
        <v>2014</v>
      </c>
      <c r="Q132" t="s">
        <v>2017</v>
      </c>
      <c r="R132" s="5">
        <f t="shared" si="10"/>
        <v>28.001876172607879</v>
      </c>
      <c r="S132" s="8">
        <f t="shared" si="11"/>
        <v>40842.208333333336</v>
      </c>
      <c r="T132" s="8">
        <f t="shared" si="12"/>
        <v>40842.208333333336</v>
      </c>
    </row>
    <row r="133" spans="1:20" ht="31.5" x14ac:dyDescent="0.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si="9"/>
        <v>100.85974499089254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>
        <v>1386828000</v>
      </c>
      <c r="M133" t="b">
        <v>0</v>
      </c>
      <c r="N133" t="b">
        <v>0</v>
      </c>
      <c r="O133" s="14" t="s">
        <v>2091</v>
      </c>
      <c r="P133" t="s">
        <v>2010</v>
      </c>
      <c r="Q133" t="s">
        <v>2011</v>
      </c>
      <c r="R133" s="5">
        <f t="shared" si="10"/>
        <v>67.996725337699544</v>
      </c>
      <c r="S133" s="8">
        <f t="shared" si="11"/>
        <v>41607.25</v>
      </c>
      <c r="T133" s="8">
        <f t="shared" si="12"/>
        <v>41607.25</v>
      </c>
    </row>
    <row r="134" spans="1:20" x14ac:dyDescent="0.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9"/>
        <v>116.18181818181819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>
        <v>1517119200</v>
      </c>
      <c r="M134" t="b">
        <v>0</v>
      </c>
      <c r="N134" t="b">
        <v>1</v>
      </c>
      <c r="O134" s="14" t="s">
        <v>2092</v>
      </c>
      <c r="P134" t="s">
        <v>2012</v>
      </c>
      <c r="Q134" t="s">
        <v>2013</v>
      </c>
      <c r="R134" s="5">
        <f t="shared" si="10"/>
        <v>43.078651685393261</v>
      </c>
      <c r="S134" s="8">
        <f t="shared" si="11"/>
        <v>43112.25</v>
      </c>
      <c r="T134" s="8">
        <f t="shared" si="12"/>
        <v>43112.25</v>
      </c>
    </row>
    <row r="135" spans="1:20" x14ac:dyDescent="0.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9"/>
        <v>310.77777777777777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>
        <v>1315026000</v>
      </c>
      <c r="M135" t="b">
        <v>0</v>
      </c>
      <c r="N135" t="b">
        <v>0</v>
      </c>
      <c r="O135" s="14" t="s">
        <v>2110</v>
      </c>
      <c r="P135" t="s">
        <v>2008</v>
      </c>
      <c r="Q135" t="s">
        <v>2035</v>
      </c>
      <c r="R135" s="5">
        <f t="shared" si="10"/>
        <v>87.95597484276729</v>
      </c>
      <c r="S135" s="8">
        <f t="shared" si="11"/>
        <v>40767.208333333336</v>
      </c>
      <c r="T135" s="8">
        <f t="shared" si="12"/>
        <v>40767.208333333336</v>
      </c>
    </row>
    <row r="136" spans="1:20" x14ac:dyDescent="0.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9"/>
        <v>89.73668341708543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>
        <v>1312693200</v>
      </c>
      <c r="M136" t="b">
        <v>0</v>
      </c>
      <c r="N136" t="b">
        <v>1</v>
      </c>
      <c r="O136" s="14" t="s">
        <v>2093</v>
      </c>
      <c r="P136" t="s">
        <v>2014</v>
      </c>
      <c r="Q136" t="s">
        <v>2015</v>
      </c>
      <c r="R136" s="5">
        <f t="shared" si="10"/>
        <v>94.987234042553197</v>
      </c>
      <c r="S136" s="8">
        <f t="shared" si="11"/>
        <v>40713.208333333336</v>
      </c>
      <c r="T136" s="8">
        <f t="shared" si="12"/>
        <v>40713.208333333336</v>
      </c>
    </row>
    <row r="137" spans="1:20" x14ac:dyDescent="0.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9"/>
        <v>71.27272727272728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>
        <v>1363064400</v>
      </c>
      <c r="M137" t="b">
        <v>0</v>
      </c>
      <c r="N137" t="b">
        <v>1</v>
      </c>
      <c r="O137" s="14" t="s">
        <v>2092</v>
      </c>
      <c r="P137" t="s">
        <v>2012</v>
      </c>
      <c r="Q137" t="s">
        <v>2013</v>
      </c>
      <c r="R137" s="5">
        <f t="shared" si="10"/>
        <v>46.905982905982903</v>
      </c>
      <c r="S137" s="8">
        <f t="shared" si="11"/>
        <v>41340.25</v>
      </c>
      <c r="T137" s="8">
        <f t="shared" si="12"/>
        <v>41340.25</v>
      </c>
    </row>
    <row r="138" spans="1:20" x14ac:dyDescent="0.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9"/>
        <v>3.2862318840579712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>
        <v>1403154000</v>
      </c>
      <c r="M138" t="b">
        <v>0</v>
      </c>
      <c r="N138" t="b">
        <v>1</v>
      </c>
      <c r="O138" s="14" t="s">
        <v>2095</v>
      </c>
      <c r="P138" t="s">
        <v>2014</v>
      </c>
      <c r="Q138" t="s">
        <v>2017</v>
      </c>
      <c r="R138" s="5">
        <f t="shared" si="10"/>
        <v>46.913793103448278</v>
      </c>
      <c r="S138" s="8">
        <f t="shared" si="11"/>
        <v>41797.208333333336</v>
      </c>
      <c r="T138" s="8">
        <f t="shared" si="12"/>
        <v>41797.208333333336</v>
      </c>
    </row>
    <row r="139" spans="1:20" x14ac:dyDescent="0.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9"/>
        <v>261.77777777777777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>
        <v>1286859600</v>
      </c>
      <c r="M139" t="b">
        <v>0</v>
      </c>
      <c r="N139" t="b">
        <v>0</v>
      </c>
      <c r="O139" s="14" t="s">
        <v>2098</v>
      </c>
      <c r="P139" t="s">
        <v>2020</v>
      </c>
      <c r="Q139" t="s">
        <v>2021</v>
      </c>
      <c r="R139" s="5">
        <f t="shared" si="10"/>
        <v>94.24</v>
      </c>
      <c r="S139" s="8">
        <f t="shared" si="11"/>
        <v>40457.208333333336</v>
      </c>
      <c r="T139" s="8">
        <f t="shared" si="12"/>
        <v>40457.208333333336</v>
      </c>
    </row>
    <row r="140" spans="1:20" ht="31.5" x14ac:dyDescent="0.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>
        <v>1349326800</v>
      </c>
      <c r="M140" t="b">
        <v>0</v>
      </c>
      <c r="N140" t="b">
        <v>0</v>
      </c>
      <c r="O140" s="14" t="s">
        <v>2109</v>
      </c>
      <c r="P140" t="s">
        <v>2023</v>
      </c>
      <c r="Q140" t="s">
        <v>2034</v>
      </c>
      <c r="R140" s="5">
        <f t="shared" si="10"/>
        <v>80.139130434782615</v>
      </c>
      <c r="S140" s="8">
        <f t="shared" si="11"/>
        <v>41180.208333333336</v>
      </c>
      <c r="T140" s="8">
        <f t="shared" si="12"/>
        <v>41180.208333333336</v>
      </c>
    </row>
    <row r="141" spans="1:20" x14ac:dyDescent="0.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9"/>
        <v>20.896851248642779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>
        <v>1430974800</v>
      </c>
      <c r="M141" t="b">
        <v>0</v>
      </c>
      <c r="N141" t="b">
        <v>1</v>
      </c>
      <c r="O141" s="14" t="s">
        <v>2097</v>
      </c>
      <c r="P141" t="s">
        <v>2010</v>
      </c>
      <c r="Q141" t="s">
        <v>2019</v>
      </c>
      <c r="R141" s="5">
        <f t="shared" si="10"/>
        <v>59.036809815950917</v>
      </c>
      <c r="S141" s="8">
        <f t="shared" si="11"/>
        <v>42115.208333333328</v>
      </c>
      <c r="T141" s="8">
        <f t="shared" si="12"/>
        <v>42115.208333333328</v>
      </c>
    </row>
    <row r="142" spans="1:20" ht="31.5" x14ac:dyDescent="0.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9"/>
        <v>223.16363636363636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>
        <v>1519970400</v>
      </c>
      <c r="M142" t="b">
        <v>0</v>
      </c>
      <c r="N142" t="b">
        <v>0</v>
      </c>
      <c r="O142" s="14" t="s">
        <v>2093</v>
      </c>
      <c r="P142" t="s">
        <v>2014</v>
      </c>
      <c r="Q142" t="s">
        <v>2015</v>
      </c>
      <c r="R142" s="5">
        <f t="shared" si="10"/>
        <v>65.989247311827953</v>
      </c>
      <c r="S142" s="8">
        <f t="shared" si="11"/>
        <v>43156.25</v>
      </c>
      <c r="T142" s="8">
        <f t="shared" si="12"/>
        <v>43156.25</v>
      </c>
    </row>
    <row r="143" spans="1:20" x14ac:dyDescent="0.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9"/>
        <v>101.59097978227061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>
        <v>1434603600</v>
      </c>
      <c r="M143" t="b">
        <v>0</v>
      </c>
      <c r="N143" t="b">
        <v>0</v>
      </c>
      <c r="O143" s="14" t="s">
        <v>2091</v>
      </c>
      <c r="P143" t="s">
        <v>2010</v>
      </c>
      <c r="Q143" t="s">
        <v>2011</v>
      </c>
      <c r="R143" s="5">
        <f t="shared" si="10"/>
        <v>60.992530345471522</v>
      </c>
      <c r="S143" s="8">
        <f t="shared" si="11"/>
        <v>42167.208333333328</v>
      </c>
      <c r="T143" s="8">
        <f t="shared" si="12"/>
        <v>42167.208333333328</v>
      </c>
    </row>
    <row r="144" spans="1:20" x14ac:dyDescent="0.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9"/>
        <v>230.03999999999996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>
        <v>1337230800</v>
      </c>
      <c r="M144" t="b">
        <v>0</v>
      </c>
      <c r="N144" t="b">
        <v>0</v>
      </c>
      <c r="O144" s="14" t="s">
        <v>2091</v>
      </c>
      <c r="P144" t="s">
        <v>2010</v>
      </c>
      <c r="Q144" t="s">
        <v>2011</v>
      </c>
      <c r="R144" s="5">
        <f t="shared" si="10"/>
        <v>98.307692307692307</v>
      </c>
      <c r="S144" s="8">
        <f t="shared" si="11"/>
        <v>41005.208333333336</v>
      </c>
      <c r="T144" s="8">
        <f t="shared" si="12"/>
        <v>41005.208333333336</v>
      </c>
    </row>
    <row r="145" spans="1:20" x14ac:dyDescent="0.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9"/>
        <v>135.59259259259261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>
        <v>1279429200</v>
      </c>
      <c r="M145" t="b">
        <v>0</v>
      </c>
      <c r="N145" t="b">
        <v>0</v>
      </c>
      <c r="O145" s="14" t="s">
        <v>2096</v>
      </c>
      <c r="P145" t="s">
        <v>2008</v>
      </c>
      <c r="Q145" t="s">
        <v>2018</v>
      </c>
      <c r="R145" s="5">
        <f t="shared" si="10"/>
        <v>104.6</v>
      </c>
      <c r="S145" s="8">
        <f t="shared" si="11"/>
        <v>40357.208333333336</v>
      </c>
      <c r="T145" s="8">
        <f t="shared" si="12"/>
        <v>40357.208333333336</v>
      </c>
    </row>
    <row r="146" spans="1:20" x14ac:dyDescent="0.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9"/>
        <v>129.1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>
        <v>1561438800</v>
      </c>
      <c r="M146" t="b">
        <v>0</v>
      </c>
      <c r="N146" t="b">
        <v>0</v>
      </c>
      <c r="O146" s="14" t="s">
        <v>2092</v>
      </c>
      <c r="P146" t="s">
        <v>2012</v>
      </c>
      <c r="Q146" t="s">
        <v>2013</v>
      </c>
      <c r="R146" s="5">
        <f t="shared" si="10"/>
        <v>86.066666666666663</v>
      </c>
      <c r="S146" s="8">
        <f t="shared" si="11"/>
        <v>43633.208333333328</v>
      </c>
      <c r="T146" s="8">
        <f t="shared" si="12"/>
        <v>43633.208333333328</v>
      </c>
    </row>
    <row r="147" spans="1:20" x14ac:dyDescent="0.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9"/>
        <v>236.512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>
        <v>1410498000</v>
      </c>
      <c r="M147" t="b">
        <v>0</v>
      </c>
      <c r="N147" t="b">
        <v>0</v>
      </c>
      <c r="O147" s="14" t="s">
        <v>2097</v>
      </c>
      <c r="P147" t="s">
        <v>2010</v>
      </c>
      <c r="Q147" t="s">
        <v>2019</v>
      </c>
      <c r="R147" s="5">
        <f t="shared" si="10"/>
        <v>76.989583333333329</v>
      </c>
      <c r="S147" s="8">
        <f t="shared" si="11"/>
        <v>41889.208333333336</v>
      </c>
      <c r="T147" s="8">
        <f t="shared" si="12"/>
        <v>41889.208333333336</v>
      </c>
    </row>
    <row r="148" spans="1:20" ht="31.5" x14ac:dyDescent="0.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9"/>
        <v>17.25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>
        <v>1322460000</v>
      </c>
      <c r="M148" t="b">
        <v>0</v>
      </c>
      <c r="N148" t="b">
        <v>0</v>
      </c>
      <c r="O148" s="14" t="s">
        <v>2092</v>
      </c>
      <c r="P148" t="s">
        <v>2012</v>
      </c>
      <c r="Q148" t="s">
        <v>2013</v>
      </c>
      <c r="R148" s="5">
        <f t="shared" si="10"/>
        <v>29.764705882352942</v>
      </c>
      <c r="S148" s="8">
        <f t="shared" si="11"/>
        <v>40855.25</v>
      </c>
      <c r="T148" s="8">
        <f t="shared" si="12"/>
        <v>40855.25</v>
      </c>
    </row>
    <row r="149" spans="1:20" ht="31.5" x14ac:dyDescent="0.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9"/>
        <v>112.49397590361446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>
        <v>1466312400</v>
      </c>
      <c r="M149" t="b">
        <v>0</v>
      </c>
      <c r="N149" t="b">
        <v>1</v>
      </c>
      <c r="O149" s="14" t="s">
        <v>2092</v>
      </c>
      <c r="P149" t="s">
        <v>2012</v>
      </c>
      <c r="Q149" t="s">
        <v>2013</v>
      </c>
      <c r="R149" s="5">
        <f t="shared" si="10"/>
        <v>46.91959798994975</v>
      </c>
      <c r="S149" s="8">
        <f t="shared" si="11"/>
        <v>42534.208333333328</v>
      </c>
      <c r="T149" s="8">
        <f t="shared" si="12"/>
        <v>42534.208333333328</v>
      </c>
    </row>
    <row r="150" spans="1:20" x14ac:dyDescent="0.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9"/>
        <v>121.02150537634408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>
        <v>1501736400</v>
      </c>
      <c r="M150" t="b">
        <v>0</v>
      </c>
      <c r="N150" t="b">
        <v>0</v>
      </c>
      <c r="O150" s="14" t="s">
        <v>2097</v>
      </c>
      <c r="P150" t="s">
        <v>2010</v>
      </c>
      <c r="Q150" t="s">
        <v>2019</v>
      </c>
      <c r="R150" s="5">
        <f t="shared" si="10"/>
        <v>105.18691588785046</v>
      </c>
      <c r="S150" s="8">
        <f t="shared" si="11"/>
        <v>42941.208333333328</v>
      </c>
      <c r="T150" s="8">
        <f t="shared" si="12"/>
        <v>42941.208333333328</v>
      </c>
    </row>
    <row r="151" spans="1:20" x14ac:dyDescent="0.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9"/>
        <v>219.87096774193549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>
        <v>1361512800</v>
      </c>
      <c r="M151" t="b">
        <v>0</v>
      </c>
      <c r="N151" t="b">
        <v>0</v>
      </c>
      <c r="O151" s="14" t="s">
        <v>2096</v>
      </c>
      <c r="P151" t="s">
        <v>2008</v>
      </c>
      <c r="Q151" t="s">
        <v>2018</v>
      </c>
      <c r="R151" s="5">
        <f t="shared" si="10"/>
        <v>69.907692307692301</v>
      </c>
      <c r="S151" s="8">
        <f t="shared" si="11"/>
        <v>41275.25</v>
      </c>
      <c r="T151" s="8">
        <f t="shared" si="12"/>
        <v>41275.25</v>
      </c>
    </row>
    <row r="152" spans="1:20" x14ac:dyDescent="0.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>
        <v>1545026400</v>
      </c>
      <c r="M152" t="b">
        <v>0</v>
      </c>
      <c r="N152" t="b">
        <v>0</v>
      </c>
      <c r="O152" s="14" t="s">
        <v>2090</v>
      </c>
      <c r="P152" t="s">
        <v>2008</v>
      </c>
      <c r="Q152" t="s">
        <v>2009</v>
      </c>
      <c r="R152" s="5">
        <f t="shared" si="10"/>
        <v>1</v>
      </c>
      <c r="S152" s="8">
        <f t="shared" si="11"/>
        <v>43450.25</v>
      </c>
      <c r="T152" s="8">
        <f t="shared" si="12"/>
        <v>43450.25</v>
      </c>
    </row>
    <row r="153" spans="1:20" x14ac:dyDescent="0.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9"/>
        <v>64.166909620991248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>
        <v>1406696400</v>
      </c>
      <c r="M153" t="b">
        <v>0</v>
      </c>
      <c r="N153" t="b">
        <v>0</v>
      </c>
      <c r="O153" s="14" t="s">
        <v>2094</v>
      </c>
      <c r="P153" t="s">
        <v>2008</v>
      </c>
      <c r="Q153" t="s">
        <v>2016</v>
      </c>
      <c r="R153" s="5">
        <f t="shared" si="10"/>
        <v>60.011588275391958</v>
      </c>
      <c r="S153" s="8">
        <f t="shared" si="11"/>
        <v>41799.208333333336</v>
      </c>
      <c r="T153" s="8">
        <f t="shared" si="12"/>
        <v>41799.208333333336</v>
      </c>
    </row>
    <row r="154" spans="1:20" x14ac:dyDescent="0.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9"/>
        <v>423.06746987951806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>
        <v>1487916000</v>
      </c>
      <c r="M154" t="b">
        <v>0</v>
      </c>
      <c r="N154" t="b">
        <v>0</v>
      </c>
      <c r="O154" s="14" t="s">
        <v>2096</v>
      </c>
      <c r="P154" t="s">
        <v>2008</v>
      </c>
      <c r="Q154" t="s">
        <v>2018</v>
      </c>
      <c r="R154" s="5">
        <f t="shared" si="10"/>
        <v>52.006220379146917</v>
      </c>
      <c r="S154" s="8">
        <f t="shared" si="11"/>
        <v>42783.25</v>
      </c>
      <c r="T154" s="8">
        <f t="shared" si="12"/>
        <v>42783.25</v>
      </c>
    </row>
    <row r="155" spans="1:20" x14ac:dyDescent="0.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9"/>
        <v>92.984160506863773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>
        <v>1351141200</v>
      </c>
      <c r="M155" t="b">
        <v>0</v>
      </c>
      <c r="N155" t="b">
        <v>0</v>
      </c>
      <c r="O155" s="14" t="s">
        <v>2092</v>
      </c>
      <c r="P155" t="s">
        <v>2012</v>
      </c>
      <c r="Q155" t="s">
        <v>2013</v>
      </c>
      <c r="R155" s="5">
        <f t="shared" si="10"/>
        <v>31.000176025347649</v>
      </c>
      <c r="S155" s="8">
        <f t="shared" si="11"/>
        <v>41201.208333333336</v>
      </c>
      <c r="T155" s="8">
        <f t="shared" si="12"/>
        <v>41201.208333333336</v>
      </c>
    </row>
    <row r="156" spans="1:20" x14ac:dyDescent="0.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9"/>
        <v>58.756567425569173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>
        <v>1465016400</v>
      </c>
      <c r="M156" t="b">
        <v>0</v>
      </c>
      <c r="N156" t="b">
        <v>1</v>
      </c>
      <c r="O156" s="14" t="s">
        <v>2096</v>
      </c>
      <c r="P156" t="s">
        <v>2008</v>
      </c>
      <c r="Q156" t="s">
        <v>2018</v>
      </c>
      <c r="R156" s="5">
        <f t="shared" si="10"/>
        <v>95.042492917847028</v>
      </c>
      <c r="S156" s="8">
        <f t="shared" si="11"/>
        <v>42502.208333333328</v>
      </c>
      <c r="T156" s="8">
        <f t="shared" si="12"/>
        <v>42502.208333333328</v>
      </c>
    </row>
    <row r="157" spans="1:20" x14ac:dyDescent="0.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9"/>
        <v>65.022222222222226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>
        <v>1270789200</v>
      </c>
      <c r="M157" t="b">
        <v>0</v>
      </c>
      <c r="N157" t="b">
        <v>0</v>
      </c>
      <c r="O157" s="14" t="s">
        <v>2092</v>
      </c>
      <c r="P157" t="s">
        <v>2012</v>
      </c>
      <c r="Q157" t="s">
        <v>2013</v>
      </c>
      <c r="R157" s="5">
        <f t="shared" si="10"/>
        <v>75.968174204355108</v>
      </c>
      <c r="S157" s="8">
        <f t="shared" si="11"/>
        <v>40262.208333333336</v>
      </c>
      <c r="T157" s="8">
        <f t="shared" si="12"/>
        <v>40262.208333333336</v>
      </c>
    </row>
    <row r="158" spans="1:20" x14ac:dyDescent="0.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9"/>
        <v>73.939560439560438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>
        <v>1572325200</v>
      </c>
      <c r="M158" t="b">
        <v>0</v>
      </c>
      <c r="N158" t="b">
        <v>0</v>
      </c>
      <c r="O158" s="14" t="s">
        <v>2090</v>
      </c>
      <c r="P158" t="s">
        <v>2008</v>
      </c>
      <c r="Q158" t="s">
        <v>2009</v>
      </c>
      <c r="R158" s="5">
        <f t="shared" si="10"/>
        <v>71.013192612137203</v>
      </c>
      <c r="S158" s="8">
        <f t="shared" si="11"/>
        <v>43743.208333333328</v>
      </c>
      <c r="T158" s="8">
        <f t="shared" si="12"/>
        <v>43743.208333333328</v>
      </c>
    </row>
    <row r="159" spans="1:20" x14ac:dyDescent="0.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9"/>
        <v>52.666666666666664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>
        <v>1389420000</v>
      </c>
      <c r="M159" t="b">
        <v>0</v>
      </c>
      <c r="N159" t="b">
        <v>0</v>
      </c>
      <c r="O159" s="14" t="s">
        <v>2103</v>
      </c>
      <c r="P159" t="s">
        <v>2027</v>
      </c>
      <c r="Q159" t="s">
        <v>2028</v>
      </c>
      <c r="R159" s="5">
        <f t="shared" si="10"/>
        <v>73.733333333333334</v>
      </c>
      <c r="S159" s="8">
        <f t="shared" si="11"/>
        <v>41638.25</v>
      </c>
      <c r="T159" s="8">
        <f t="shared" si="12"/>
        <v>41638.25</v>
      </c>
    </row>
    <row r="160" spans="1:20" x14ac:dyDescent="0.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9"/>
        <v>220.95238095238096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>
        <v>1449640800</v>
      </c>
      <c r="M160" t="b">
        <v>0</v>
      </c>
      <c r="N160" t="b">
        <v>0</v>
      </c>
      <c r="O160" s="14" t="s">
        <v>2090</v>
      </c>
      <c r="P160" t="s">
        <v>2008</v>
      </c>
      <c r="Q160" t="s">
        <v>2009</v>
      </c>
      <c r="R160" s="5">
        <f t="shared" si="10"/>
        <v>113.17073170731707</v>
      </c>
      <c r="S160" s="8">
        <f t="shared" si="11"/>
        <v>42346.25</v>
      </c>
      <c r="T160" s="8">
        <f t="shared" si="12"/>
        <v>42346.25</v>
      </c>
    </row>
    <row r="161" spans="1:20" x14ac:dyDescent="0.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9"/>
        <v>100.01150627615063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>
        <v>1555218000</v>
      </c>
      <c r="M161" t="b">
        <v>0</v>
      </c>
      <c r="N161" t="b">
        <v>1</v>
      </c>
      <c r="O161" s="14" t="s">
        <v>2092</v>
      </c>
      <c r="P161" t="s">
        <v>2012</v>
      </c>
      <c r="Q161" t="s">
        <v>2013</v>
      </c>
      <c r="R161" s="5">
        <f t="shared" si="10"/>
        <v>105.00933552992861</v>
      </c>
      <c r="S161" s="8">
        <f t="shared" si="11"/>
        <v>43551.208333333328</v>
      </c>
      <c r="T161" s="8">
        <f t="shared" si="12"/>
        <v>43551.208333333328</v>
      </c>
    </row>
    <row r="162" spans="1:20" x14ac:dyDescent="0.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9"/>
        <v>162.3125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>
        <v>1557723600</v>
      </c>
      <c r="M162" t="b">
        <v>0</v>
      </c>
      <c r="N162" t="b">
        <v>0</v>
      </c>
      <c r="O162" s="14" t="s">
        <v>2097</v>
      </c>
      <c r="P162" t="s">
        <v>2010</v>
      </c>
      <c r="Q162" t="s">
        <v>2019</v>
      </c>
      <c r="R162" s="5">
        <f t="shared" si="10"/>
        <v>79.176829268292678</v>
      </c>
      <c r="S162" s="8">
        <f t="shared" si="11"/>
        <v>43582.208333333328</v>
      </c>
      <c r="T162" s="8">
        <f t="shared" si="12"/>
        <v>43582.208333333328</v>
      </c>
    </row>
    <row r="163" spans="1:20" ht="31.5" x14ac:dyDescent="0.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9"/>
        <v>78.181818181818187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>
        <v>1443502800</v>
      </c>
      <c r="M163" t="b">
        <v>0</v>
      </c>
      <c r="N163" t="b">
        <v>1</v>
      </c>
      <c r="O163" s="14" t="s">
        <v>2091</v>
      </c>
      <c r="P163" t="s">
        <v>2010</v>
      </c>
      <c r="Q163" t="s">
        <v>2011</v>
      </c>
      <c r="R163" s="5">
        <f t="shared" si="10"/>
        <v>57.333333333333336</v>
      </c>
      <c r="S163" s="8">
        <f t="shared" si="11"/>
        <v>42270.208333333328</v>
      </c>
      <c r="T163" s="8">
        <f t="shared" si="12"/>
        <v>42270.208333333328</v>
      </c>
    </row>
    <row r="164" spans="1:20" ht="31.5" x14ac:dyDescent="0.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9"/>
        <v>149.73770491803279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>
        <v>1546840800</v>
      </c>
      <c r="M164" t="b">
        <v>0</v>
      </c>
      <c r="N164" t="b">
        <v>0</v>
      </c>
      <c r="O164" s="14" t="s">
        <v>2090</v>
      </c>
      <c r="P164" t="s">
        <v>2008</v>
      </c>
      <c r="Q164" t="s">
        <v>2009</v>
      </c>
      <c r="R164" s="5">
        <f t="shared" si="10"/>
        <v>58.178343949044589</v>
      </c>
      <c r="S164" s="8">
        <f t="shared" si="11"/>
        <v>43442.25</v>
      </c>
      <c r="T164" s="8">
        <f t="shared" si="12"/>
        <v>43442.25</v>
      </c>
    </row>
    <row r="165" spans="1:20" x14ac:dyDescent="0.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9"/>
        <v>253.25714285714284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>
        <v>1512712800</v>
      </c>
      <c r="M165" t="b">
        <v>0</v>
      </c>
      <c r="N165" t="b">
        <v>1</v>
      </c>
      <c r="O165" s="14" t="s">
        <v>2103</v>
      </c>
      <c r="P165" t="s">
        <v>2027</v>
      </c>
      <c r="Q165" t="s">
        <v>2028</v>
      </c>
      <c r="R165" s="5">
        <f t="shared" si="10"/>
        <v>36.032520325203251</v>
      </c>
      <c r="S165" s="8">
        <f t="shared" si="11"/>
        <v>43028.208333333328</v>
      </c>
      <c r="T165" s="8">
        <f t="shared" si="12"/>
        <v>43028.208333333328</v>
      </c>
    </row>
    <row r="166" spans="1:20" x14ac:dyDescent="0.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9"/>
        <v>100.16943521594683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>
        <v>1507525200</v>
      </c>
      <c r="M166" t="b">
        <v>0</v>
      </c>
      <c r="N166" t="b">
        <v>0</v>
      </c>
      <c r="O166" s="14" t="s">
        <v>2092</v>
      </c>
      <c r="P166" t="s">
        <v>2012</v>
      </c>
      <c r="Q166" t="s">
        <v>2013</v>
      </c>
      <c r="R166" s="5">
        <f t="shared" si="10"/>
        <v>107.99068767908309</v>
      </c>
      <c r="S166" s="8">
        <f t="shared" si="11"/>
        <v>43016.208333333328</v>
      </c>
      <c r="T166" s="8">
        <f t="shared" si="12"/>
        <v>43016.208333333328</v>
      </c>
    </row>
    <row r="167" spans="1:20" x14ac:dyDescent="0.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9"/>
        <v>121.99004424778761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>
        <v>1504328400</v>
      </c>
      <c r="M167" t="b">
        <v>0</v>
      </c>
      <c r="N167" t="b">
        <v>0</v>
      </c>
      <c r="O167" s="14" t="s">
        <v>2091</v>
      </c>
      <c r="P167" t="s">
        <v>2010</v>
      </c>
      <c r="Q167" t="s">
        <v>2011</v>
      </c>
      <c r="R167" s="5">
        <f t="shared" si="10"/>
        <v>44.005985634477256</v>
      </c>
      <c r="S167" s="8">
        <f t="shared" si="11"/>
        <v>42948.208333333328</v>
      </c>
      <c r="T167" s="8">
        <f t="shared" si="12"/>
        <v>42948.208333333328</v>
      </c>
    </row>
    <row r="168" spans="1:20" x14ac:dyDescent="0.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9"/>
        <v>137.13265306122449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>
        <v>1293343200</v>
      </c>
      <c r="M168" t="b">
        <v>0</v>
      </c>
      <c r="N168" t="b">
        <v>0</v>
      </c>
      <c r="O168" s="14" t="s">
        <v>2103</v>
      </c>
      <c r="P168" t="s">
        <v>2027</v>
      </c>
      <c r="Q168" t="s">
        <v>2028</v>
      </c>
      <c r="R168" s="5">
        <f t="shared" si="10"/>
        <v>55.077868852459019</v>
      </c>
      <c r="S168" s="8">
        <f t="shared" si="11"/>
        <v>40534.25</v>
      </c>
      <c r="T168" s="8">
        <f t="shared" si="12"/>
        <v>40534.25</v>
      </c>
    </row>
    <row r="169" spans="1:20" x14ac:dyDescent="0.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9"/>
        <v>415.53846153846149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>
        <v>1371704400</v>
      </c>
      <c r="M169" t="b">
        <v>0</v>
      </c>
      <c r="N169" t="b">
        <v>0</v>
      </c>
      <c r="O169" s="14" t="s">
        <v>2092</v>
      </c>
      <c r="P169" t="s">
        <v>2012</v>
      </c>
      <c r="Q169" t="s">
        <v>2013</v>
      </c>
      <c r="R169" s="5">
        <f t="shared" si="10"/>
        <v>74</v>
      </c>
      <c r="S169" s="8">
        <f t="shared" si="11"/>
        <v>41435.208333333336</v>
      </c>
      <c r="T169" s="8">
        <f t="shared" si="12"/>
        <v>41435.208333333336</v>
      </c>
    </row>
    <row r="170" spans="1:20" x14ac:dyDescent="0.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9"/>
        <v>31.30913348946136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>
        <v>1552798800</v>
      </c>
      <c r="M170" t="b">
        <v>0</v>
      </c>
      <c r="N170" t="b">
        <v>1</v>
      </c>
      <c r="O170" s="14" t="s">
        <v>2096</v>
      </c>
      <c r="P170" t="s">
        <v>2008</v>
      </c>
      <c r="Q170" t="s">
        <v>2018</v>
      </c>
      <c r="R170" s="5">
        <f t="shared" si="10"/>
        <v>41.996858638743454</v>
      </c>
      <c r="S170" s="8">
        <f t="shared" si="11"/>
        <v>43518.25</v>
      </c>
      <c r="T170" s="8">
        <f t="shared" si="12"/>
        <v>43518.25</v>
      </c>
    </row>
    <row r="171" spans="1:20" x14ac:dyDescent="0.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9"/>
        <v>424.08154506437768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>
        <v>1342328400</v>
      </c>
      <c r="M171" t="b">
        <v>0</v>
      </c>
      <c r="N171" t="b">
        <v>1</v>
      </c>
      <c r="O171" s="14" t="s">
        <v>2101</v>
      </c>
      <c r="P171" t="s">
        <v>2014</v>
      </c>
      <c r="Q171" t="s">
        <v>2025</v>
      </c>
      <c r="R171" s="5">
        <f t="shared" si="10"/>
        <v>77.988161010260455</v>
      </c>
      <c r="S171" s="8">
        <f t="shared" si="11"/>
        <v>41077.208333333336</v>
      </c>
      <c r="T171" s="8">
        <f t="shared" si="12"/>
        <v>41077.208333333336</v>
      </c>
    </row>
    <row r="172" spans="1:20" x14ac:dyDescent="0.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9"/>
        <v>2.93886230728336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>
        <v>1502341200</v>
      </c>
      <c r="M172" t="b">
        <v>0</v>
      </c>
      <c r="N172" t="b">
        <v>0</v>
      </c>
      <c r="O172" s="14" t="s">
        <v>2096</v>
      </c>
      <c r="P172" t="s">
        <v>2008</v>
      </c>
      <c r="Q172" t="s">
        <v>2018</v>
      </c>
      <c r="R172" s="5">
        <f t="shared" si="10"/>
        <v>82.507462686567166</v>
      </c>
      <c r="S172" s="8">
        <f t="shared" si="11"/>
        <v>42950.208333333328</v>
      </c>
      <c r="T172" s="8">
        <f t="shared" si="12"/>
        <v>42950.208333333328</v>
      </c>
    </row>
    <row r="173" spans="1:20" ht="31.5" x14ac:dyDescent="0.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9"/>
        <v>10.63265306122449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>
        <v>1397192400</v>
      </c>
      <c r="M173" t="b">
        <v>0</v>
      </c>
      <c r="N173" t="b">
        <v>0</v>
      </c>
      <c r="O173" s="14" t="s">
        <v>2107</v>
      </c>
      <c r="P173" t="s">
        <v>2020</v>
      </c>
      <c r="Q173" t="s">
        <v>2032</v>
      </c>
      <c r="R173" s="5">
        <f t="shared" si="10"/>
        <v>104.2</v>
      </c>
      <c r="S173" s="8">
        <f t="shared" si="11"/>
        <v>41718.208333333336</v>
      </c>
      <c r="T173" s="8">
        <f t="shared" si="12"/>
        <v>41718.208333333336</v>
      </c>
    </row>
    <row r="174" spans="1:20" x14ac:dyDescent="0.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9"/>
        <v>82.875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>
        <v>1407042000</v>
      </c>
      <c r="M174" t="b">
        <v>0</v>
      </c>
      <c r="N174" t="b">
        <v>1</v>
      </c>
      <c r="O174" s="14" t="s">
        <v>2093</v>
      </c>
      <c r="P174" t="s">
        <v>2014</v>
      </c>
      <c r="Q174" t="s">
        <v>2015</v>
      </c>
      <c r="R174" s="5">
        <f t="shared" si="10"/>
        <v>25.5</v>
      </c>
      <c r="S174" s="8">
        <f t="shared" si="11"/>
        <v>41839.208333333336</v>
      </c>
      <c r="T174" s="8">
        <f t="shared" si="12"/>
        <v>41839.208333333336</v>
      </c>
    </row>
    <row r="175" spans="1:20" x14ac:dyDescent="0.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9"/>
        <v>163.01447776628748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>
        <v>1369371600</v>
      </c>
      <c r="M175" t="b">
        <v>0</v>
      </c>
      <c r="N175" t="b">
        <v>0</v>
      </c>
      <c r="O175" s="14" t="s">
        <v>2092</v>
      </c>
      <c r="P175" t="s">
        <v>2012</v>
      </c>
      <c r="Q175" t="s">
        <v>2013</v>
      </c>
      <c r="R175" s="5">
        <f t="shared" si="10"/>
        <v>100.98334401024984</v>
      </c>
      <c r="S175" s="8">
        <f t="shared" si="11"/>
        <v>41412.208333333336</v>
      </c>
      <c r="T175" s="8">
        <f t="shared" si="12"/>
        <v>41412.208333333336</v>
      </c>
    </row>
    <row r="176" spans="1:20" x14ac:dyDescent="0.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9"/>
        <v>894.66666666666674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>
        <v>1444107600</v>
      </c>
      <c r="M176" t="b">
        <v>0</v>
      </c>
      <c r="N176" t="b">
        <v>1</v>
      </c>
      <c r="O176" s="14" t="s">
        <v>2097</v>
      </c>
      <c r="P176" t="s">
        <v>2010</v>
      </c>
      <c r="Q176" t="s">
        <v>2019</v>
      </c>
      <c r="R176" s="5">
        <f t="shared" si="10"/>
        <v>111.83333333333333</v>
      </c>
      <c r="S176" s="8">
        <f t="shared" si="11"/>
        <v>42282.208333333328</v>
      </c>
      <c r="T176" s="8">
        <f t="shared" si="12"/>
        <v>42282.208333333328</v>
      </c>
    </row>
    <row r="177" spans="1:20" x14ac:dyDescent="0.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9"/>
        <v>26.191501103752756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>
        <v>1474261200</v>
      </c>
      <c r="M177" t="b">
        <v>0</v>
      </c>
      <c r="N177" t="b">
        <v>0</v>
      </c>
      <c r="O177" s="14" t="s">
        <v>2092</v>
      </c>
      <c r="P177" t="s">
        <v>2012</v>
      </c>
      <c r="Q177" t="s">
        <v>2013</v>
      </c>
      <c r="R177" s="5">
        <f t="shared" si="10"/>
        <v>41.999115044247787</v>
      </c>
      <c r="S177" s="8">
        <f t="shared" si="11"/>
        <v>42613.208333333328</v>
      </c>
      <c r="T177" s="8">
        <f t="shared" si="12"/>
        <v>42613.208333333328</v>
      </c>
    </row>
    <row r="178" spans="1:20" ht="31.5" x14ac:dyDescent="0.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9"/>
        <v>74.834782608695647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>
        <v>1473656400</v>
      </c>
      <c r="M178" t="b">
        <v>0</v>
      </c>
      <c r="N178" t="b">
        <v>0</v>
      </c>
      <c r="O178" s="14" t="s">
        <v>2092</v>
      </c>
      <c r="P178" t="s">
        <v>2012</v>
      </c>
      <c r="Q178" t="s">
        <v>2013</v>
      </c>
      <c r="R178" s="5">
        <f t="shared" si="10"/>
        <v>110.05115089514067</v>
      </c>
      <c r="S178" s="8">
        <f t="shared" si="11"/>
        <v>42616.208333333328</v>
      </c>
      <c r="T178" s="8">
        <f t="shared" si="12"/>
        <v>42616.208333333328</v>
      </c>
    </row>
    <row r="179" spans="1:20" x14ac:dyDescent="0.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9"/>
        <v>416.47680412371136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>
        <v>1291960800</v>
      </c>
      <c r="M179" t="b">
        <v>0</v>
      </c>
      <c r="N179" t="b">
        <v>0</v>
      </c>
      <c r="O179" s="14" t="s">
        <v>2092</v>
      </c>
      <c r="P179" t="s">
        <v>2012</v>
      </c>
      <c r="Q179" t="s">
        <v>2013</v>
      </c>
      <c r="R179" s="5">
        <f t="shared" si="10"/>
        <v>58.997079225994888</v>
      </c>
      <c r="S179" s="8">
        <f t="shared" si="11"/>
        <v>40497.25</v>
      </c>
      <c r="T179" s="8">
        <f t="shared" si="12"/>
        <v>40497.25</v>
      </c>
    </row>
    <row r="180" spans="1:20" x14ac:dyDescent="0.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9"/>
        <v>96.208333333333329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>
        <v>1506747600</v>
      </c>
      <c r="M180" t="b">
        <v>0</v>
      </c>
      <c r="N180" t="b">
        <v>0</v>
      </c>
      <c r="O180" s="14" t="s">
        <v>2089</v>
      </c>
      <c r="P180" t="s">
        <v>2006</v>
      </c>
      <c r="Q180" t="s">
        <v>2007</v>
      </c>
      <c r="R180" s="5">
        <f t="shared" si="10"/>
        <v>32.985714285714288</v>
      </c>
      <c r="S180" s="8">
        <f t="shared" si="11"/>
        <v>42999.208333333328</v>
      </c>
      <c r="T180" s="8">
        <f t="shared" si="12"/>
        <v>42999.208333333328</v>
      </c>
    </row>
    <row r="181" spans="1:20" ht="31.5" x14ac:dyDescent="0.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9"/>
        <v>357.71910112359546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s="14" t="s">
        <v>2092</v>
      </c>
      <c r="P181" t="s">
        <v>2012</v>
      </c>
      <c r="Q181" t="s">
        <v>2013</v>
      </c>
      <c r="R181" s="5">
        <f t="shared" si="10"/>
        <v>45.005654509471306</v>
      </c>
      <c r="S181" s="8">
        <f t="shared" si="11"/>
        <v>41350.208333333336</v>
      </c>
      <c r="T181" s="8">
        <f t="shared" si="12"/>
        <v>41350.208333333336</v>
      </c>
    </row>
    <row r="182" spans="1:20" x14ac:dyDescent="0.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9"/>
        <v>308.45714285714286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>
        <v>1269666000</v>
      </c>
      <c r="M182" t="b">
        <v>0</v>
      </c>
      <c r="N182" t="b">
        <v>0</v>
      </c>
      <c r="O182" s="14" t="s">
        <v>2097</v>
      </c>
      <c r="P182" t="s">
        <v>2010</v>
      </c>
      <c r="Q182" t="s">
        <v>2019</v>
      </c>
      <c r="R182" s="5">
        <f t="shared" si="10"/>
        <v>81.98196487897485</v>
      </c>
      <c r="S182" s="8">
        <f t="shared" si="11"/>
        <v>40259.208333333336</v>
      </c>
      <c r="T182" s="8">
        <f t="shared" si="12"/>
        <v>40259.208333333336</v>
      </c>
    </row>
    <row r="183" spans="1:20" x14ac:dyDescent="0.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9"/>
        <v>61.802325581395344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>
        <v>1508648400</v>
      </c>
      <c r="M183" t="b">
        <v>0</v>
      </c>
      <c r="N183" t="b">
        <v>0</v>
      </c>
      <c r="O183" s="14" t="s">
        <v>2091</v>
      </c>
      <c r="P183" t="s">
        <v>2010</v>
      </c>
      <c r="Q183" t="s">
        <v>2011</v>
      </c>
      <c r="R183" s="5">
        <f t="shared" si="10"/>
        <v>39.080882352941174</v>
      </c>
      <c r="S183" s="8">
        <f t="shared" si="11"/>
        <v>43012.208333333328</v>
      </c>
      <c r="T183" s="8">
        <f t="shared" si="12"/>
        <v>43012.208333333328</v>
      </c>
    </row>
    <row r="184" spans="1:20" ht="31.5" x14ac:dyDescent="0.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9"/>
        <v>722.32472324723244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>
        <v>1561957200</v>
      </c>
      <c r="M184" t="b">
        <v>0</v>
      </c>
      <c r="N184" t="b">
        <v>0</v>
      </c>
      <c r="O184" s="14" t="s">
        <v>2092</v>
      </c>
      <c r="P184" t="s">
        <v>2012</v>
      </c>
      <c r="Q184" t="s">
        <v>2013</v>
      </c>
      <c r="R184" s="5">
        <f t="shared" si="10"/>
        <v>58.996383363471971</v>
      </c>
      <c r="S184" s="8">
        <f t="shared" si="11"/>
        <v>43631.208333333328</v>
      </c>
      <c r="T184" s="8">
        <f t="shared" si="12"/>
        <v>43631.208333333328</v>
      </c>
    </row>
    <row r="185" spans="1:20" ht="31.5" x14ac:dyDescent="0.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9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s="14" t="s">
        <v>2090</v>
      </c>
      <c r="P185" t="s">
        <v>2008</v>
      </c>
      <c r="Q185" t="s">
        <v>2009</v>
      </c>
      <c r="R185" s="5">
        <f t="shared" si="10"/>
        <v>40.988372093023258</v>
      </c>
      <c r="S185" s="8">
        <f t="shared" si="11"/>
        <v>40430.208333333336</v>
      </c>
      <c r="T185" s="8">
        <f t="shared" si="12"/>
        <v>40430.208333333336</v>
      </c>
    </row>
    <row r="186" spans="1:20" x14ac:dyDescent="0.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9"/>
        <v>293.05555555555554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>
        <v>1556946000</v>
      </c>
      <c r="M186" t="b">
        <v>0</v>
      </c>
      <c r="N186" t="b">
        <v>0</v>
      </c>
      <c r="O186" s="14" t="s">
        <v>2092</v>
      </c>
      <c r="P186" t="s">
        <v>2012</v>
      </c>
      <c r="Q186" t="s">
        <v>2013</v>
      </c>
      <c r="R186" s="5">
        <f t="shared" si="10"/>
        <v>31.029411764705884</v>
      </c>
      <c r="S186" s="8">
        <f t="shared" si="11"/>
        <v>43588.208333333328</v>
      </c>
      <c r="T186" s="8">
        <f t="shared" si="12"/>
        <v>43588.208333333328</v>
      </c>
    </row>
    <row r="187" spans="1:20" x14ac:dyDescent="0.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9"/>
        <v>71.8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>
        <v>1527138000</v>
      </c>
      <c r="M187" t="b">
        <v>0</v>
      </c>
      <c r="N187" t="b">
        <v>0</v>
      </c>
      <c r="O187" s="14" t="s">
        <v>2108</v>
      </c>
      <c r="P187" t="s">
        <v>2014</v>
      </c>
      <c r="Q187" t="s">
        <v>2033</v>
      </c>
      <c r="R187" s="5">
        <f t="shared" si="10"/>
        <v>37.789473684210527</v>
      </c>
      <c r="S187" s="8">
        <f t="shared" si="11"/>
        <v>43233.208333333328</v>
      </c>
      <c r="T187" s="8">
        <f t="shared" si="12"/>
        <v>43233.208333333328</v>
      </c>
    </row>
    <row r="188" spans="1:20" x14ac:dyDescent="0.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9"/>
        <v>31.934684684684683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>
        <v>1402117200</v>
      </c>
      <c r="M188" t="b">
        <v>0</v>
      </c>
      <c r="N188" t="b">
        <v>0</v>
      </c>
      <c r="O188" s="14" t="s">
        <v>2092</v>
      </c>
      <c r="P188" t="s">
        <v>2012</v>
      </c>
      <c r="Q188" t="s">
        <v>2013</v>
      </c>
      <c r="R188" s="5">
        <f t="shared" si="10"/>
        <v>32.006772009029348</v>
      </c>
      <c r="S188" s="8">
        <f t="shared" si="11"/>
        <v>41782.208333333336</v>
      </c>
      <c r="T188" s="8">
        <f t="shared" si="12"/>
        <v>41782.208333333336</v>
      </c>
    </row>
    <row r="189" spans="1:20" x14ac:dyDescent="0.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9"/>
        <v>229.87375415282392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s="14" t="s">
        <v>2101</v>
      </c>
      <c r="P189" t="s">
        <v>2014</v>
      </c>
      <c r="Q189" t="s">
        <v>2025</v>
      </c>
      <c r="R189" s="5">
        <f t="shared" si="10"/>
        <v>95.966712898751737</v>
      </c>
      <c r="S189" s="8">
        <f t="shared" si="11"/>
        <v>41328.25</v>
      </c>
      <c r="T189" s="8">
        <f t="shared" si="12"/>
        <v>41328.25</v>
      </c>
    </row>
    <row r="190" spans="1:20" x14ac:dyDescent="0.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9"/>
        <v>32.012195121951223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>
        <v>1417586400</v>
      </c>
      <c r="M190" t="b">
        <v>0</v>
      </c>
      <c r="N190" t="b">
        <v>0</v>
      </c>
      <c r="O190" s="14" t="s">
        <v>2092</v>
      </c>
      <c r="P190" t="s">
        <v>2012</v>
      </c>
      <c r="Q190" t="s">
        <v>2013</v>
      </c>
      <c r="R190" s="5">
        <f t="shared" si="10"/>
        <v>75</v>
      </c>
      <c r="S190" s="8">
        <f t="shared" si="11"/>
        <v>41975.25</v>
      </c>
      <c r="T190" s="8">
        <f t="shared" si="12"/>
        <v>41975.25</v>
      </c>
    </row>
    <row r="191" spans="1:20" x14ac:dyDescent="0.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9"/>
        <v>23.525352848928385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>
        <v>1457071200</v>
      </c>
      <c r="M191" t="b">
        <v>0</v>
      </c>
      <c r="N191" t="b">
        <v>0</v>
      </c>
      <c r="O191" s="14" t="s">
        <v>2092</v>
      </c>
      <c r="P191" t="s">
        <v>2012</v>
      </c>
      <c r="Q191" t="s">
        <v>2013</v>
      </c>
      <c r="R191" s="5">
        <f t="shared" si="10"/>
        <v>102.0498866213152</v>
      </c>
      <c r="S191" s="8">
        <f t="shared" si="11"/>
        <v>42433.25</v>
      </c>
      <c r="T191" s="8">
        <f t="shared" si="12"/>
        <v>42433.25</v>
      </c>
    </row>
    <row r="192" spans="1:20" x14ac:dyDescent="0.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9"/>
        <v>68.594594594594597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>
        <v>1370408400</v>
      </c>
      <c r="M192" t="b">
        <v>0</v>
      </c>
      <c r="N192" t="b">
        <v>1</v>
      </c>
      <c r="O192" s="14" t="s">
        <v>2092</v>
      </c>
      <c r="P192" t="s">
        <v>2012</v>
      </c>
      <c r="Q192" t="s">
        <v>2013</v>
      </c>
      <c r="R192" s="5">
        <f t="shared" si="10"/>
        <v>105.75</v>
      </c>
      <c r="S192" s="8">
        <f t="shared" si="11"/>
        <v>41429.208333333336</v>
      </c>
      <c r="T192" s="8">
        <f t="shared" si="12"/>
        <v>41429.208333333336</v>
      </c>
    </row>
    <row r="193" spans="1:20" x14ac:dyDescent="0.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9"/>
        <v>37.952380952380956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>
        <v>1552626000</v>
      </c>
      <c r="M193" t="b">
        <v>0</v>
      </c>
      <c r="N193" t="b">
        <v>0</v>
      </c>
      <c r="O193" s="14" t="s">
        <v>2092</v>
      </c>
      <c r="P193" t="s">
        <v>2012</v>
      </c>
      <c r="Q193" t="s">
        <v>2013</v>
      </c>
      <c r="R193" s="5">
        <f t="shared" si="10"/>
        <v>37.069767441860463</v>
      </c>
      <c r="S193" s="8">
        <f t="shared" si="11"/>
        <v>43536.208333333328</v>
      </c>
      <c r="T193" s="8">
        <f t="shared" si="12"/>
        <v>43536.208333333328</v>
      </c>
    </row>
    <row r="194" spans="1:20" x14ac:dyDescent="0.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si="9"/>
        <v>19.992957746478872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>
        <v>1404190800</v>
      </c>
      <c r="M194" t="b">
        <v>0</v>
      </c>
      <c r="N194" t="b">
        <v>0</v>
      </c>
      <c r="O194" s="14" t="s">
        <v>2090</v>
      </c>
      <c r="P194" t="s">
        <v>2008</v>
      </c>
      <c r="Q194" t="s">
        <v>2009</v>
      </c>
      <c r="R194" s="5">
        <f t="shared" si="10"/>
        <v>35.049382716049379</v>
      </c>
      <c r="S194" s="8">
        <f t="shared" si="11"/>
        <v>41817.208333333336</v>
      </c>
      <c r="T194" s="8">
        <f t="shared" si="12"/>
        <v>41817.208333333336</v>
      </c>
    </row>
    <row r="195" spans="1:20" x14ac:dyDescent="0.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ref="F195:F258" si="13">E195/D195*100</f>
        <v>45.636363636363633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>
        <v>1523509200</v>
      </c>
      <c r="M195" t="b">
        <v>1</v>
      </c>
      <c r="N195" t="b">
        <v>0</v>
      </c>
      <c r="O195" s="14" t="s">
        <v>2096</v>
      </c>
      <c r="P195" t="s">
        <v>2008</v>
      </c>
      <c r="Q195" t="s">
        <v>2018</v>
      </c>
      <c r="R195" s="5">
        <f t="shared" ref="R195:R258" si="14">E195/H195</f>
        <v>46.338461538461537</v>
      </c>
      <c r="S195" s="8">
        <f t="shared" ref="S195:S258" si="15">(((K195/60)/60)/24)+DATE(1970,1,1)</f>
        <v>43198.208333333328</v>
      </c>
      <c r="T195" s="8">
        <f t="shared" ref="T195:T258" si="16">(((K195/60)/60)/24)+DATE(1970,1,1)</f>
        <v>43198.208333333328</v>
      </c>
    </row>
    <row r="196" spans="1:20" x14ac:dyDescent="0.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13"/>
        <v>122.7605633802817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>
        <v>1443589200</v>
      </c>
      <c r="M196" t="b">
        <v>0</v>
      </c>
      <c r="N196" t="b">
        <v>0</v>
      </c>
      <c r="O196" s="14" t="s">
        <v>2105</v>
      </c>
      <c r="P196" t="s">
        <v>2008</v>
      </c>
      <c r="Q196" t="s">
        <v>2030</v>
      </c>
      <c r="R196" s="5">
        <f t="shared" si="14"/>
        <v>69.174603174603178</v>
      </c>
      <c r="S196" s="8">
        <f t="shared" si="15"/>
        <v>42261.208333333328</v>
      </c>
      <c r="T196" s="8">
        <f t="shared" si="16"/>
        <v>42261.208333333328</v>
      </c>
    </row>
    <row r="197" spans="1:20" x14ac:dyDescent="0.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si="13"/>
        <v>361.75316455696202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>
        <v>1533445200</v>
      </c>
      <c r="M197" t="b">
        <v>0</v>
      </c>
      <c r="N197" t="b">
        <v>0</v>
      </c>
      <c r="O197" s="14" t="s">
        <v>2094</v>
      </c>
      <c r="P197" t="s">
        <v>2008</v>
      </c>
      <c r="Q197" t="s">
        <v>2016</v>
      </c>
      <c r="R197" s="5">
        <f t="shared" si="14"/>
        <v>109.07824427480917</v>
      </c>
      <c r="S197" s="8">
        <f t="shared" si="15"/>
        <v>43310.208333333328</v>
      </c>
      <c r="T197" s="8">
        <f t="shared" si="16"/>
        <v>43310.208333333328</v>
      </c>
    </row>
    <row r="198" spans="1:20" x14ac:dyDescent="0.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13"/>
        <v>63.146341463414636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>
        <v>1474520400</v>
      </c>
      <c r="M198" t="b">
        <v>0</v>
      </c>
      <c r="N198" t="b">
        <v>0</v>
      </c>
      <c r="O198" s="14" t="s">
        <v>2097</v>
      </c>
      <c r="P198" t="s">
        <v>2010</v>
      </c>
      <c r="Q198" t="s">
        <v>2019</v>
      </c>
      <c r="R198" s="5">
        <f t="shared" si="14"/>
        <v>51.78</v>
      </c>
      <c r="S198" s="8">
        <f t="shared" si="15"/>
        <v>42616.208333333328</v>
      </c>
      <c r="T198" s="8">
        <f t="shared" si="16"/>
        <v>42616.208333333328</v>
      </c>
    </row>
    <row r="199" spans="1:20" x14ac:dyDescent="0.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13"/>
        <v>298.20475319926874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>
        <v>1499403600</v>
      </c>
      <c r="M199" t="b">
        <v>0</v>
      </c>
      <c r="N199" t="b">
        <v>0</v>
      </c>
      <c r="O199" s="14" t="s">
        <v>2095</v>
      </c>
      <c r="P199" t="s">
        <v>2014</v>
      </c>
      <c r="Q199" t="s">
        <v>2017</v>
      </c>
      <c r="R199" s="5">
        <f t="shared" si="14"/>
        <v>82.010055304172951</v>
      </c>
      <c r="S199" s="8">
        <f t="shared" si="15"/>
        <v>42909.208333333328</v>
      </c>
      <c r="T199" s="8">
        <f t="shared" si="16"/>
        <v>42909.208333333328</v>
      </c>
    </row>
    <row r="200" spans="1:20" x14ac:dyDescent="0.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13"/>
        <v>9.5585443037974684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>
        <v>1283576400</v>
      </c>
      <c r="M200" t="b">
        <v>0</v>
      </c>
      <c r="N200" t="b">
        <v>0</v>
      </c>
      <c r="O200" s="14" t="s">
        <v>2094</v>
      </c>
      <c r="P200" t="s">
        <v>2008</v>
      </c>
      <c r="Q200" t="s">
        <v>2016</v>
      </c>
      <c r="R200" s="5">
        <f t="shared" si="14"/>
        <v>35.958333333333336</v>
      </c>
      <c r="S200" s="8">
        <f t="shared" si="15"/>
        <v>40396.208333333336</v>
      </c>
      <c r="T200" s="8">
        <f t="shared" si="16"/>
        <v>40396.208333333336</v>
      </c>
    </row>
    <row r="201" spans="1:20" x14ac:dyDescent="0.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13"/>
        <v>53.777777777777779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>
        <v>1436590800</v>
      </c>
      <c r="M201" t="b">
        <v>0</v>
      </c>
      <c r="N201" t="b">
        <v>0</v>
      </c>
      <c r="O201" s="14" t="s">
        <v>2090</v>
      </c>
      <c r="P201" t="s">
        <v>2008</v>
      </c>
      <c r="Q201" t="s">
        <v>2009</v>
      </c>
      <c r="R201" s="5">
        <f t="shared" si="14"/>
        <v>74.461538461538467</v>
      </c>
      <c r="S201" s="8">
        <f t="shared" si="15"/>
        <v>42192.208333333328</v>
      </c>
      <c r="T201" s="8">
        <f t="shared" si="16"/>
        <v>42192.208333333328</v>
      </c>
    </row>
    <row r="202" spans="1:20" x14ac:dyDescent="0.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s="14" t="s">
        <v>2092</v>
      </c>
      <c r="P202" t="s">
        <v>2012</v>
      </c>
      <c r="Q202" t="s">
        <v>2013</v>
      </c>
      <c r="R202" s="5">
        <f t="shared" si="14"/>
        <v>2</v>
      </c>
      <c r="S202" s="8">
        <f t="shared" si="15"/>
        <v>40262.208333333336</v>
      </c>
      <c r="T202" s="8">
        <f t="shared" si="16"/>
        <v>40262.208333333336</v>
      </c>
    </row>
    <row r="203" spans="1:20" x14ac:dyDescent="0.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13"/>
        <v>681.19047619047615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>
        <v>1407819600</v>
      </c>
      <c r="M203" t="b">
        <v>0</v>
      </c>
      <c r="N203" t="b">
        <v>0</v>
      </c>
      <c r="O203" s="14" t="s">
        <v>2091</v>
      </c>
      <c r="P203" t="s">
        <v>2010</v>
      </c>
      <c r="Q203" t="s">
        <v>2011</v>
      </c>
      <c r="R203" s="5">
        <f t="shared" si="14"/>
        <v>91.114649681528661</v>
      </c>
      <c r="S203" s="8">
        <f t="shared" si="15"/>
        <v>41845.208333333336</v>
      </c>
      <c r="T203" s="8">
        <f t="shared" si="16"/>
        <v>41845.208333333336</v>
      </c>
    </row>
    <row r="204" spans="1:20" x14ac:dyDescent="0.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13"/>
        <v>78.831325301204828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>
        <v>1317877200</v>
      </c>
      <c r="M204" t="b">
        <v>0</v>
      </c>
      <c r="N204" t="b">
        <v>0</v>
      </c>
      <c r="O204" s="14" t="s">
        <v>2089</v>
      </c>
      <c r="P204" t="s">
        <v>2006</v>
      </c>
      <c r="Q204" t="s">
        <v>2007</v>
      </c>
      <c r="R204" s="5">
        <f t="shared" si="14"/>
        <v>79.792682926829272</v>
      </c>
      <c r="S204" s="8">
        <f t="shared" si="15"/>
        <v>40818.208333333336</v>
      </c>
      <c r="T204" s="8">
        <f t="shared" si="16"/>
        <v>40818.208333333336</v>
      </c>
    </row>
    <row r="205" spans="1:20" ht="31.5" x14ac:dyDescent="0.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13"/>
        <v>134.40792216817235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>
        <v>1484805600</v>
      </c>
      <c r="M205" t="b">
        <v>0</v>
      </c>
      <c r="N205" t="b">
        <v>0</v>
      </c>
      <c r="O205" s="14" t="s">
        <v>2092</v>
      </c>
      <c r="P205" t="s">
        <v>2012</v>
      </c>
      <c r="Q205" t="s">
        <v>2013</v>
      </c>
      <c r="R205" s="5">
        <f t="shared" si="14"/>
        <v>42.999777678968428</v>
      </c>
      <c r="S205" s="8">
        <f t="shared" si="15"/>
        <v>42752.25</v>
      </c>
      <c r="T205" s="8">
        <f t="shared" si="16"/>
        <v>42752.25</v>
      </c>
    </row>
    <row r="206" spans="1:20" x14ac:dyDescent="0.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13"/>
        <v>3.3719999999999999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>
        <v>1302670800</v>
      </c>
      <c r="M206" t="b">
        <v>0</v>
      </c>
      <c r="N206" t="b">
        <v>0</v>
      </c>
      <c r="O206" s="14" t="s">
        <v>2106</v>
      </c>
      <c r="P206" t="s">
        <v>2008</v>
      </c>
      <c r="Q206" t="s">
        <v>2031</v>
      </c>
      <c r="R206" s="5">
        <f t="shared" si="14"/>
        <v>63.225000000000001</v>
      </c>
      <c r="S206" s="8">
        <f t="shared" si="15"/>
        <v>40636.208333333336</v>
      </c>
      <c r="T206" s="8">
        <f t="shared" si="16"/>
        <v>40636.208333333336</v>
      </c>
    </row>
    <row r="207" spans="1:20" x14ac:dyDescent="0.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13"/>
        <v>431.84615384615387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>
        <v>1540789200</v>
      </c>
      <c r="M207" t="b">
        <v>1</v>
      </c>
      <c r="N207" t="b">
        <v>0</v>
      </c>
      <c r="O207" s="14" t="s">
        <v>2092</v>
      </c>
      <c r="P207" t="s">
        <v>2012</v>
      </c>
      <c r="Q207" t="s">
        <v>2013</v>
      </c>
      <c r="R207" s="5">
        <f t="shared" si="14"/>
        <v>70.174999999999997</v>
      </c>
      <c r="S207" s="8">
        <f t="shared" si="15"/>
        <v>43390.208333333328</v>
      </c>
      <c r="T207" s="8">
        <f t="shared" si="16"/>
        <v>43390.208333333328</v>
      </c>
    </row>
    <row r="208" spans="1:20" x14ac:dyDescent="0.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13"/>
        <v>38.844444444444441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>
        <v>1268028000</v>
      </c>
      <c r="M208" t="b">
        <v>0</v>
      </c>
      <c r="N208" t="b">
        <v>0</v>
      </c>
      <c r="O208" s="14" t="s">
        <v>2102</v>
      </c>
      <c r="P208" t="s">
        <v>2020</v>
      </c>
      <c r="Q208" t="s">
        <v>2026</v>
      </c>
      <c r="R208" s="5">
        <f t="shared" si="14"/>
        <v>61.333333333333336</v>
      </c>
      <c r="S208" s="8">
        <f t="shared" si="15"/>
        <v>40236.25</v>
      </c>
      <c r="T208" s="8">
        <f t="shared" si="16"/>
        <v>40236.25</v>
      </c>
    </row>
    <row r="209" spans="1:20" x14ac:dyDescent="0.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13"/>
        <v>425.7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>
        <v>1537160400</v>
      </c>
      <c r="M209" t="b">
        <v>0</v>
      </c>
      <c r="N209" t="b">
        <v>1</v>
      </c>
      <c r="O209" s="14" t="s">
        <v>2090</v>
      </c>
      <c r="P209" t="s">
        <v>2008</v>
      </c>
      <c r="Q209" t="s">
        <v>2009</v>
      </c>
      <c r="R209" s="5">
        <f t="shared" si="14"/>
        <v>99</v>
      </c>
      <c r="S209" s="8">
        <f t="shared" si="15"/>
        <v>43340.208333333328</v>
      </c>
      <c r="T209" s="8">
        <f t="shared" si="16"/>
        <v>43340.208333333328</v>
      </c>
    </row>
    <row r="210" spans="1:20" x14ac:dyDescent="0.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13"/>
        <v>101.12239715591672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>
        <v>1512280800</v>
      </c>
      <c r="M210" t="b">
        <v>0</v>
      </c>
      <c r="N210" t="b">
        <v>0</v>
      </c>
      <c r="O210" s="14" t="s">
        <v>2093</v>
      </c>
      <c r="P210" t="s">
        <v>2014</v>
      </c>
      <c r="Q210" t="s">
        <v>2015</v>
      </c>
      <c r="R210" s="5">
        <f t="shared" si="14"/>
        <v>96.984900146127615</v>
      </c>
      <c r="S210" s="8">
        <f t="shared" si="15"/>
        <v>43048.25</v>
      </c>
      <c r="T210" s="8">
        <f t="shared" si="16"/>
        <v>43048.25</v>
      </c>
    </row>
    <row r="211" spans="1:20" x14ac:dyDescent="0.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13"/>
        <v>21.188688946015425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>
        <v>1463115600</v>
      </c>
      <c r="M211" t="b">
        <v>0</v>
      </c>
      <c r="N211" t="b">
        <v>0</v>
      </c>
      <c r="O211" s="14" t="s">
        <v>2093</v>
      </c>
      <c r="P211" t="s">
        <v>2014</v>
      </c>
      <c r="Q211" t="s">
        <v>2015</v>
      </c>
      <c r="R211" s="5">
        <f t="shared" si="14"/>
        <v>51.004950495049506</v>
      </c>
      <c r="S211" s="8">
        <f t="shared" si="15"/>
        <v>42496.208333333328</v>
      </c>
      <c r="T211" s="8">
        <f t="shared" si="16"/>
        <v>42496.208333333328</v>
      </c>
    </row>
    <row r="212" spans="1:20" x14ac:dyDescent="0.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13"/>
        <v>67.425531914893625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>
        <v>1490850000</v>
      </c>
      <c r="M212" t="b">
        <v>0</v>
      </c>
      <c r="N212" t="b">
        <v>0</v>
      </c>
      <c r="O212" s="14" t="s">
        <v>2111</v>
      </c>
      <c r="P212" t="s">
        <v>2014</v>
      </c>
      <c r="Q212" t="s">
        <v>2036</v>
      </c>
      <c r="R212" s="5">
        <f t="shared" si="14"/>
        <v>28.044247787610619</v>
      </c>
      <c r="S212" s="8">
        <f t="shared" si="15"/>
        <v>42797.25</v>
      </c>
      <c r="T212" s="8">
        <f t="shared" si="16"/>
        <v>42797.25</v>
      </c>
    </row>
    <row r="213" spans="1:20" ht="31.5" x14ac:dyDescent="0.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13"/>
        <v>94.923371647509583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>
        <v>1379653200</v>
      </c>
      <c r="M213" t="b">
        <v>0</v>
      </c>
      <c r="N213" t="b">
        <v>0</v>
      </c>
      <c r="O213" s="14" t="s">
        <v>2092</v>
      </c>
      <c r="P213" t="s">
        <v>2012</v>
      </c>
      <c r="Q213" t="s">
        <v>2013</v>
      </c>
      <c r="R213" s="5">
        <f t="shared" si="14"/>
        <v>60.984615384615381</v>
      </c>
      <c r="S213" s="8">
        <f t="shared" si="15"/>
        <v>41513.208333333336</v>
      </c>
      <c r="T213" s="8">
        <f t="shared" si="16"/>
        <v>41513.208333333336</v>
      </c>
    </row>
    <row r="214" spans="1:20" ht="31.5" x14ac:dyDescent="0.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13"/>
        <v>151.85185185185185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>
        <v>1580364000</v>
      </c>
      <c r="M214" t="b">
        <v>0</v>
      </c>
      <c r="N214" t="b">
        <v>0</v>
      </c>
      <c r="O214" s="14" t="s">
        <v>2092</v>
      </c>
      <c r="P214" t="s">
        <v>2012</v>
      </c>
      <c r="Q214" t="s">
        <v>2013</v>
      </c>
      <c r="R214" s="5">
        <f t="shared" si="14"/>
        <v>73.214285714285708</v>
      </c>
      <c r="S214" s="8">
        <f t="shared" si="15"/>
        <v>43814.25</v>
      </c>
      <c r="T214" s="8">
        <f t="shared" si="16"/>
        <v>43814.25</v>
      </c>
    </row>
    <row r="215" spans="1:20" ht="31.5" x14ac:dyDescent="0.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13"/>
        <v>195.16382252559728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>
        <v>1289714400</v>
      </c>
      <c r="M215" t="b">
        <v>0</v>
      </c>
      <c r="N215" t="b">
        <v>1</v>
      </c>
      <c r="O215" s="14" t="s">
        <v>2096</v>
      </c>
      <c r="P215" t="s">
        <v>2008</v>
      </c>
      <c r="Q215" t="s">
        <v>2018</v>
      </c>
      <c r="R215" s="5">
        <f t="shared" si="14"/>
        <v>39.997435299603637</v>
      </c>
      <c r="S215" s="8">
        <f t="shared" si="15"/>
        <v>40488.208333333336</v>
      </c>
      <c r="T215" s="8">
        <f t="shared" si="16"/>
        <v>40488.208333333336</v>
      </c>
    </row>
    <row r="216" spans="1:20" x14ac:dyDescent="0.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13"/>
        <v>1023.1428571428571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>
        <v>1282712400</v>
      </c>
      <c r="M216" t="b">
        <v>0</v>
      </c>
      <c r="N216" t="b">
        <v>0</v>
      </c>
      <c r="O216" s="14" t="s">
        <v>2090</v>
      </c>
      <c r="P216" t="s">
        <v>2008</v>
      </c>
      <c r="Q216" t="s">
        <v>2009</v>
      </c>
      <c r="R216" s="5">
        <f t="shared" si="14"/>
        <v>86.812121212121212</v>
      </c>
      <c r="S216" s="8">
        <f t="shared" si="15"/>
        <v>40409.208333333336</v>
      </c>
      <c r="T216" s="8">
        <f t="shared" si="16"/>
        <v>40409.208333333336</v>
      </c>
    </row>
    <row r="217" spans="1:20" x14ac:dyDescent="0.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13"/>
        <v>3.841836734693878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>
        <v>1550210400</v>
      </c>
      <c r="M217" t="b">
        <v>0</v>
      </c>
      <c r="N217" t="b">
        <v>0</v>
      </c>
      <c r="O217" s="14" t="s">
        <v>2092</v>
      </c>
      <c r="P217" t="s">
        <v>2012</v>
      </c>
      <c r="Q217" t="s">
        <v>2013</v>
      </c>
      <c r="R217" s="5">
        <f t="shared" si="14"/>
        <v>42.125874125874127</v>
      </c>
      <c r="S217" s="8">
        <f t="shared" si="15"/>
        <v>43509.25</v>
      </c>
      <c r="T217" s="8">
        <f t="shared" si="16"/>
        <v>43509.25</v>
      </c>
    </row>
    <row r="218" spans="1:20" x14ac:dyDescent="0.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13"/>
        <v>155.07066557107643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>
        <v>1322114400</v>
      </c>
      <c r="M218" t="b">
        <v>0</v>
      </c>
      <c r="N218" t="b">
        <v>0</v>
      </c>
      <c r="O218" s="14" t="s">
        <v>2092</v>
      </c>
      <c r="P218" t="s">
        <v>2012</v>
      </c>
      <c r="Q218" t="s">
        <v>2013</v>
      </c>
      <c r="R218" s="5">
        <f t="shared" si="14"/>
        <v>103.97851239669421</v>
      </c>
      <c r="S218" s="8">
        <f t="shared" si="15"/>
        <v>40869.25</v>
      </c>
      <c r="T218" s="8">
        <f t="shared" si="16"/>
        <v>40869.25</v>
      </c>
    </row>
    <row r="219" spans="1:20" x14ac:dyDescent="0.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13"/>
        <v>44.753477588871718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>
        <v>1557205200</v>
      </c>
      <c r="M219" t="b">
        <v>0</v>
      </c>
      <c r="N219" t="b">
        <v>0</v>
      </c>
      <c r="O219" s="14" t="s">
        <v>2111</v>
      </c>
      <c r="P219" t="s">
        <v>2014</v>
      </c>
      <c r="Q219" t="s">
        <v>2036</v>
      </c>
      <c r="R219" s="5">
        <f t="shared" si="14"/>
        <v>62.003211991434689</v>
      </c>
      <c r="S219" s="8">
        <f t="shared" si="15"/>
        <v>43583.208333333328</v>
      </c>
      <c r="T219" s="8">
        <f t="shared" si="16"/>
        <v>43583.208333333328</v>
      </c>
    </row>
    <row r="220" spans="1:20" x14ac:dyDescent="0.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13"/>
        <v>215.94736842105263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>
        <v>1323928800</v>
      </c>
      <c r="M220" t="b">
        <v>0</v>
      </c>
      <c r="N220" t="b">
        <v>1</v>
      </c>
      <c r="O220" s="14" t="s">
        <v>2101</v>
      </c>
      <c r="P220" t="s">
        <v>2014</v>
      </c>
      <c r="Q220" t="s">
        <v>2025</v>
      </c>
      <c r="R220" s="5">
        <f t="shared" si="14"/>
        <v>31.005037783375315</v>
      </c>
      <c r="S220" s="8">
        <f t="shared" si="15"/>
        <v>40858.25</v>
      </c>
      <c r="T220" s="8">
        <f t="shared" si="16"/>
        <v>40858.25</v>
      </c>
    </row>
    <row r="221" spans="1:20" x14ac:dyDescent="0.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13"/>
        <v>332.12709832134288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>
        <v>1346130000</v>
      </c>
      <c r="M221" t="b">
        <v>0</v>
      </c>
      <c r="N221" t="b">
        <v>0</v>
      </c>
      <c r="O221" s="14" t="s">
        <v>2099</v>
      </c>
      <c r="P221" t="s">
        <v>2014</v>
      </c>
      <c r="Q221" t="s">
        <v>2022</v>
      </c>
      <c r="R221" s="5">
        <f t="shared" si="14"/>
        <v>89.991552956465242</v>
      </c>
      <c r="S221" s="8">
        <f t="shared" si="15"/>
        <v>41137.208333333336</v>
      </c>
      <c r="T221" s="8">
        <f t="shared" si="16"/>
        <v>41137.208333333336</v>
      </c>
    </row>
    <row r="222" spans="1:20" x14ac:dyDescent="0.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13"/>
        <v>8.4430379746835449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>
        <v>1311051600</v>
      </c>
      <c r="M222" t="b">
        <v>1</v>
      </c>
      <c r="N222" t="b">
        <v>0</v>
      </c>
      <c r="O222" s="14" t="s">
        <v>2092</v>
      </c>
      <c r="P222" t="s">
        <v>2012</v>
      </c>
      <c r="Q222" t="s">
        <v>2013</v>
      </c>
      <c r="R222" s="5">
        <f t="shared" si="14"/>
        <v>39.235294117647058</v>
      </c>
      <c r="S222" s="8">
        <f t="shared" si="15"/>
        <v>40725.208333333336</v>
      </c>
      <c r="T222" s="8">
        <f t="shared" si="16"/>
        <v>40725.208333333336</v>
      </c>
    </row>
    <row r="223" spans="1:20" ht="31.5" x14ac:dyDescent="0.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13"/>
        <v>98.625514403292186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>
        <v>1340427600</v>
      </c>
      <c r="M223" t="b">
        <v>1</v>
      </c>
      <c r="N223" t="b">
        <v>0</v>
      </c>
      <c r="O223" s="14" t="s">
        <v>2089</v>
      </c>
      <c r="P223" t="s">
        <v>2006</v>
      </c>
      <c r="Q223" t="s">
        <v>2007</v>
      </c>
      <c r="R223" s="5">
        <f t="shared" si="14"/>
        <v>54.993116108306566</v>
      </c>
      <c r="S223" s="8">
        <f t="shared" si="15"/>
        <v>41081.208333333336</v>
      </c>
      <c r="T223" s="8">
        <f t="shared" si="16"/>
        <v>41081.208333333336</v>
      </c>
    </row>
    <row r="224" spans="1:20" x14ac:dyDescent="0.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13"/>
        <v>137.97916666666669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>
        <v>1412312400</v>
      </c>
      <c r="M224" t="b">
        <v>0</v>
      </c>
      <c r="N224" t="b">
        <v>0</v>
      </c>
      <c r="O224" s="14" t="s">
        <v>2103</v>
      </c>
      <c r="P224" t="s">
        <v>2027</v>
      </c>
      <c r="Q224" t="s">
        <v>2028</v>
      </c>
      <c r="R224" s="5">
        <f t="shared" si="14"/>
        <v>47.992753623188406</v>
      </c>
      <c r="S224" s="8">
        <f t="shared" si="15"/>
        <v>41914.208333333336</v>
      </c>
      <c r="T224" s="8">
        <f t="shared" si="16"/>
        <v>41914.208333333336</v>
      </c>
    </row>
    <row r="225" spans="1:20" x14ac:dyDescent="0.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13"/>
        <v>93.81099656357388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>
        <v>1459314000</v>
      </c>
      <c r="M225" t="b">
        <v>0</v>
      </c>
      <c r="N225" t="b">
        <v>0</v>
      </c>
      <c r="O225" s="14" t="s">
        <v>2092</v>
      </c>
      <c r="P225" t="s">
        <v>2012</v>
      </c>
      <c r="Q225" t="s">
        <v>2013</v>
      </c>
      <c r="R225" s="5">
        <f t="shared" si="14"/>
        <v>87.966702470461868</v>
      </c>
      <c r="S225" s="8">
        <f t="shared" si="15"/>
        <v>42445.208333333328</v>
      </c>
      <c r="T225" s="8">
        <f t="shared" si="16"/>
        <v>42445.208333333328</v>
      </c>
    </row>
    <row r="226" spans="1:20" x14ac:dyDescent="0.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13"/>
        <v>403.63930885529157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>
        <v>1415426400</v>
      </c>
      <c r="M226" t="b">
        <v>0</v>
      </c>
      <c r="N226" t="b">
        <v>0</v>
      </c>
      <c r="O226" s="14" t="s">
        <v>2111</v>
      </c>
      <c r="P226" t="s">
        <v>2014</v>
      </c>
      <c r="Q226" t="s">
        <v>2036</v>
      </c>
      <c r="R226" s="5">
        <f t="shared" si="14"/>
        <v>51.999165275459099</v>
      </c>
      <c r="S226" s="8">
        <f t="shared" si="15"/>
        <v>41906.208333333336</v>
      </c>
      <c r="T226" s="8">
        <f t="shared" si="16"/>
        <v>41906.208333333336</v>
      </c>
    </row>
    <row r="227" spans="1:20" x14ac:dyDescent="0.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13"/>
        <v>260.1740412979351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>
        <v>1399093200</v>
      </c>
      <c r="M227" t="b">
        <v>1</v>
      </c>
      <c r="N227" t="b">
        <v>0</v>
      </c>
      <c r="O227" s="14" t="s">
        <v>2090</v>
      </c>
      <c r="P227" t="s">
        <v>2008</v>
      </c>
      <c r="Q227" t="s">
        <v>2009</v>
      </c>
      <c r="R227" s="5">
        <f t="shared" si="14"/>
        <v>29.999659863945578</v>
      </c>
      <c r="S227" s="8">
        <f t="shared" si="15"/>
        <v>41762.208333333336</v>
      </c>
      <c r="T227" s="8">
        <f t="shared" si="16"/>
        <v>41762.208333333336</v>
      </c>
    </row>
    <row r="228" spans="1:20" x14ac:dyDescent="0.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13"/>
        <v>366.63333333333333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>
        <v>1273899600</v>
      </c>
      <c r="M228" t="b">
        <v>0</v>
      </c>
      <c r="N228" t="b">
        <v>0</v>
      </c>
      <c r="O228" s="14" t="s">
        <v>2103</v>
      </c>
      <c r="P228" t="s">
        <v>2027</v>
      </c>
      <c r="Q228" t="s">
        <v>2028</v>
      </c>
      <c r="R228" s="5">
        <f t="shared" si="14"/>
        <v>98.205357142857139</v>
      </c>
      <c r="S228" s="8">
        <f t="shared" si="15"/>
        <v>40276.208333333336</v>
      </c>
      <c r="T228" s="8">
        <f t="shared" si="16"/>
        <v>40276.208333333336</v>
      </c>
    </row>
    <row r="229" spans="1:20" x14ac:dyDescent="0.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13"/>
        <v>168.72085385878489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>
        <v>1432184400</v>
      </c>
      <c r="M229" t="b">
        <v>0</v>
      </c>
      <c r="N229" t="b">
        <v>0</v>
      </c>
      <c r="O229" s="14" t="s">
        <v>2109</v>
      </c>
      <c r="P229" t="s">
        <v>2023</v>
      </c>
      <c r="Q229" t="s">
        <v>2034</v>
      </c>
      <c r="R229" s="5">
        <f t="shared" si="14"/>
        <v>108.96182396606575</v>
      </c>
      <c r="S229" s="8">
        <f t="shared" si="15"/>
        <v>42139.208333333328</v>
      </c>
      <c r="T229" s="8">
        <f t="shared" si="16"/>
        <v>42139.208333333328</v>
      </c>
    </row>
    <row r="230" spans="1:20" x14ac:dyDescent="0.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13"/>
        <v>119.90717911530093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>
        <v>1474779600</v>
      </c>
      <c r="M230" t="b">
        <v>0</v>
      </c>
      <c r="N230" t="b">
        <v>0</v>
      </c>
      <c r="O230" s="14" t="s">
        <v>2099</v>
      </c>
      <c r="P230" t="s">
        <v>2014</v>
      </c>
      <c r="Q230" t="s">
        <v>2022</v>
      </c>
      <c r="R230" s="5">
        <f t="shared" si="14"/>
        <v>66.998379254457049</v>
      </c>
      <c r="S230" s="8">
        <f t="shared" si="15"/>
        <v>42613.208333333328</v>
      </c>
      <c r="T230" s="8">
        <f t="shared" si="16"/>
        <v>42613.208333333328</v>
      </c>
    </row>
    <row r="231" spans="1:20" x14ac:dyDescent="0.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13"/>
        <v>193.68925233644859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>
        <v>1500440400</v>
      </c>
      <c r="M231" t="b">
        <v>0</v>
      </c>
      <c r="N231" t="b">
        <v>1</v>
      </c>
      <c r="O231" s="14" t="s">
        <v>2109</v>
      </c>
      <c r="P231" t="s">
        <v>2023</v>
      </c>
      <c r="Q231" t="s">
        <v>2034</v>
      </c>
      <c r="R231" s="5">
        <f t="shared" si="14"/>
        <v>64.99333594668758</v>
      </c>
      <c r="S231" s="8">
        <f t="shared" si="15"/>
        <v>42887.208333333328</v>
      </c>
      <c r="T231" s="8">
        <f t="shared" si="16"/>
        <v>42887.208333333328</v>
      </c>
    </row>
    <row r="232" spans="1:20" x14ac:dyDescent="0.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13"/>
        <v>420.16666666666669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>
        <v>1575612000</v>
      </c>
      <c r="M232" t="b">
        <v>0</v>
      </c>
      <c r="N232" t="b">
        <v>0</v>
      </c>
      <c r="O232" s="14" t="s">
        <v>2100</v>
      </c>
      <c r="P232" t="s">
        <v>2023</v>
      </c>
      <c r="Q232" t="s">
        <v>2024</v>
      </c>
      <c r="R232" s="5">
        <f t="shared" si="14"/>
        <v>99.841584158415841</v>
      </c>
      <c r="S232" s="8">
        <f t="shared" si="15"/>
        <v>43805.25</v>
      </c>
      <c r="T232" s="8">
        <f t="shared" si="16"/>
        <v>43805.25</v>
      </c>
    </row>
    <row r="233" spans="1:20" x14ac:dyDescent="0.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13"/>
        <v>76.708333333333329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>
        <v>1374123600</v>
      </c>
      <c r="M233" t="b">
        <v>0</v>
      </c>
      <c r="N233" t="b">
        <v>0</v>
      </c>
      <c r="O233" s="14" t="s">
        <v>2092</v>
      </c>
      <c r="P233" t="s">
        <v>2012</v>
      </c>
      <c r="Q233" t="s">
        <v>2013</v>
      </c>
      <c r="R233" s="5">
        <f t="shared" si="14"/>
        <v>82.432835820895519</v>
      </c>
      <c r="S233" s="8">
        <f t="shared" si="15"/>
        <v>41415.208333333336</v>
      </c>
      <c r="T233" s="8">
        <f t="shared" si="16"/>
        <v>41415.208333333336</v>
      </c>
    </row>
    <row r="234" spans="1:20" x14ac:dyDescent="0.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13"/>
        <v>171.26470588235293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>
        <v>1469509200</v>
      </c>
      <c r="M234" t="b">
        <v>0</v>
      </c>
      <c r="N234" t="b">
        <v>0</v>
      </c>
      <c r="O234" s="14" t="s">
        <v>2092</v>
      </c>
      <c r="P234" t="s">
        <v>2012</v>
      </c>
      <c r="Q234" t="s">
        <v>2013</v>
      </c>
      <c r="R234" s="5">
        <f t="shared" si="14"/>
        <v>63.293478260869563</v>
      </c>
      <c r="S234" s="8">
        <f t="shared" si="15"/>
        <v>42576.208333333328</v>
      </c>
      <c r="T234" s="8">
        <f t="shared" si="16"/>
        <v>42576.208333333328</v>
      </c>
    </row>
    <row r="235" spans="1:20" x14ac:dyDescent="0.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13"/>
        <v>157.89473684210526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>
        <v>1309237200</v>
      </c>
      <c r="M235" t="b">
        <v>0</v>
      </c>
      <c r="N235" t="b">
        <v>0</v>
      </c>
      <c r="O235" s="14" t="s">
        <v>2099</v>
      </c>
      <c r="P235" t="s">
        <v>2014</v>
      </c>
      <c r="Q235" t="s">
        <v>2022</v>
      </c>
      <c r="R235" s="5">
        <f t="shared" si="14"/>
        <v>96.774193548387103</v>
      </c>
      <c r="S235" s="8">
        <f t="shared" si="15"/>
        <v>40706.208333333336</v>
      </c>
      <c r="T235" s="8">
        <f t="shared" si="16"/>
        <v>40706.208333333336</v>
      </c>
    </row>
    <row r="236" spans="1:20" x14ac:dyDescent="0.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13"/>
        <v>109.08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>
        <v>1503982800</v>
      </c>
      <c r="M236" t="b">
        <v>0</v>
      </c>
      <c r="N236" t="b">
        <v>1</v>
      </c>
      <c r="O236" s="14" t="s">
        <v>2100</v>
      </c>
      <c r="P236" t="s">
        <v>2023</v>
      </c>
      <c r="Q236" t="s">
        <v>2024</v>
      </c>
      <c r="R236" s="5">
        <f t="shared" si="14"/>
        <v>54.906040268456373</v>
      </c>
      <c r="S236" s="8">
        <f t="shared" si="15"/>
        <v>42969.208333333328</v>
      </c>
      <c r="T236" s="8">
        <f t="shared" si="16"/>
        <v>42969.208333333328</v>
      </c>
    </row>
    <row r="237" spans="1:20" ht="31.5" x14ac:dyDescent="0.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13"/>
        <v>41.732558139534881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>
        <v>1487397600</v>
      </c>
      <c r="M237" t="b">
        <v>0</v>
      </c>
      <c r="N237" t="b">
        <v>0</v>
      </c>
      <c r="O237" s="14" t="s">
        <v>2099</v>
      </c>
      <c r="P237" t="s">
        <v>2014</v>
      </c>
      <c r="Q237" t="s">
        <v>2022</v>
      </c>
      <c r="R237" s="5">
        <f t="shared" si="14"/>
        <v>39.010869565217391</v>
      </c>
      <c r="S237" s="8">
        <f t="shared" si="15"/>
        <v>42779.25</v>
      </c>
      <c r="T237" s="8">
        <f t="shared" si="16"/>
        <v>42779.25</v>
      </c>
    </row>
    <row r="238" spans="1:20" x14ac:dyDescent="0.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13"/>
        <v>10.944303797468354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>
        <v>1562043600</v>
      </c>
      <c r="M238" t="b">
        <v>0</v>
      </c>
      <c r="N238" t="b">
        <v>1</v>
      </c>
      <c r="O238" s="14" t="s">
        <v>2090</v>
      </c>
      <c r="P238" t="s">
        <v>2008</v>
      </c>
      <c r="Q238" t="s">
        <v>2009</v>
      </c>
      <c r="R238" s="5">
        <f t="shared" si="14"/>
        <v>75.84210526315789</v>
      </c>
      <c r="S238" s="8">
        <f t="shared" si="15"/>
        <v>43641.208333333328</v>
      </c>
      <c r="T238" s="8">
        <f t="shared" si="16"/>
        <v>43641.208333333328</v>
      </c>
    </row>
    <row r="239" spans="1:20" ht="31.5" x14ac:dyDescent="0.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13"/>
        <v>159.3763440860215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>
        <v>1398574800</v>
      </c>
      <c r="M239" t="b">
        <v>0</v>
      </c>
      <c r="N239" t="b">
        <v>0</v>
      </c>
      <c r="O239" s="14" t="s">
        <v>2099</v>
      </c>
      <c r="P239" t="s">
        <v>2014</v>
      </c>
      <c r="Q239" t="s">
        <v>2022</v>
      </c>
      <c r="R239" s="5">
        <f t="shared" si="14"/>
        <v>45.051671732522799</v>
      </c>
      <c r="S239" s="8">
        <f t="shared" si="15"/>
        <v>41754.208333333336</v>
      </c>
      <c r="T239" s="8">
        <f t="shared" si="16"/>
        <v>41754.208333333336</v>
      </c>
    </row>
    <row r="240" spans="1:20" x14ac:dyDescent="0.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13"/>
        <v>422.41666666666669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>
        <v>1515391200</v>
      </c>
      <c r="M240" t="b">
        <v>0</v>
      </c>
      <c r="N240" t="b">
        <v>1</v>
      </c>
      <c r="O240" s="14" t="s">
        <v>2092</v>
      </c>
      <c r="P240" t="s">
        <v>2012</v>
      </c>
      <c r="Q240" t="s">
        <v>2013</v>
      </c>
      <c r="R240" s="5">
        <f t="shared" si="14"/>
        <v>104.51546391752578</v>
      </c>
      <c r="S240" s="8">
        <f t="shared" si="15"/>
        <v>43083.25</v>
      </c>
      <c r="T240" s="8">
        <f t="shared" si="16"/>
        <v>43083.25</v>
      </c>
    </row>
    <row r="241" spans="1:20" ht="31.5" x14ac:dyDescent="0.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13"/>
        <v>97.71875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>
        <v>1441170000</v>
      </c>
      <c r="M241" t="b">
        <v>0</v>
      </c>
      <c r="N241" t="b">
        <v>0</v>
      </c>
      <c r="O241" s="14" t="s">
        <v>2097</v>
      </c>
      <c r="P241" t="s">
        <v>2010</v>
      </c>
      <c r="Q241" t="s">
        <v>2019</v>
      </c>
      <c r="R241" s="5">
        <f t="shared" si="14"/>
        <v>76.268292682926827</v>
      </c>
      <c r="S241" s="8">
        <f t="shared" si="15"/>
        <v>42245.208333333328</v>
      </c>
      <c r="T241" s="8">
        <f t="shared" si="16"/>
        <v>42245.208333333328</v>
      </c>
    </row>
    <row r="242" spans="1:20" x14ac:dyDescent="0.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13"/>
        <v>418.78911564625849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>
        <v>1281157200</v>
      </c>
      <c r="M242" t="b">
        <v>0</v>
      </c>
      <c r="N242" t="b">
        <v>0</v>
      </c>
      <c r="O242" s="14" t="s">
        <v>2092</v>
      </c>
      <c r="P242" t="s">
        <v>2012</v>
      </c>
      <c r="Q242" t="s">
        <v>2013</v>
      </c>
      <c r="R242" s="5">
        <f t="shared" si="14"/>
        <v>69.015695067264573</v>
      </c>
      <c r="S242" s="8">
        <f t="shared" si="15"/>
        <v>40396.208333333336</v>
      </c>
      <c r="T242" s="8">
        <f t="shared" si="16"/>
        <v>40396.208333333336</v>
      </c>
    </row>
    <row r="243" spans="1:20" x14ac:dyDescent="0.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13"/>
        <v>101.91632047477745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>
        <v>1398229200</v>
      </c>
      <c r="M243" t="b">
        <v>0</v>
      </c>
      <c r="N243" t="b">
        <v>1</v>
      </c>
      <c r="O243" s="14" t="s">
        <v>2098</v>
      </c>
      <c r="P243" t="s">
        <v>2020</v>
      </c>
      <c r="Q243" t="s">
        <v>2021</v>
      </c>
      <c r="R243" s="5">
        <f t="shared" si="14"/>
        <v>101.97684085510689</v>
      </c>
      <c r="S243" s="8">
        <f t="shared" si="15"/>
        <v>41742.208333333336</v>
      </c>
      <c r="T243" s="8">
        <f t="shared" si="16"/>
        <v>41742.208333333336</v>
      </c>
    </row>
    <row r="244" spans="1:20" x14ac:dyDescent="0.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13"/>
        <v>127.72619047619047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>
        <v>1495256400</v>
      </c>
      <c r="M244" t="b">
        <v>0</v>
      </c>
      <c r="N244" t="b">
        <v>1</v>
      </c>
      <c r="O244" s="14" t="s">
        <v>2090</v>
      </c>
      <c r="P244" t="s">
        <v>2008</v>
      </c>
      <c r="Q244" t="s">
        <v>2009</v>
      </c>
      <c r="R244" s="5">
        <f t="shared" si="14"/>
        <v>42.915999999999997</v>
      </c>
      <c r="S244" s="8">
        <f t="shared" si="15"/>
        <v>42865.208333333328</v>
      </c>
      <c r="T244" s="8">
        <f t="shared" si="16"/>
        <v>42865.208333333328</v>
      </c>
    </row>
    <row r="245" spans="1:20" ht="31.5" x14ac:dyDescent="0.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13"/>
        <v>445.21739130434781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>
        <v>1520402400</v>
      </c>
      <c r="M245" t="b">
        <v>0</v>
      </c>
      <c r="N245" t="b">
        <v>0</v>
      </c>
      <c r="O245" s="14" t="s">
        <v>2092</v>
      </c>
      <c r="P245" t="s">
        <v>2012</v>
      </c>
      <c r="Q245" t="s">
        <v>2013</v>
      </c>
      <c r="R245" s="5">
        <f t="shared" si="14"/>
        <v>43.025210084033617</v>
      </c>
      <c r="S245" s="8">
        <f t="shared" si="15"/>
        <v>43163.25</v>
      </c>
      <c r="T245" s="8">
        <f t="shared" si="16"/>
        <v>43163.25</v>
      </c>
    </row>
    <row r="246" spans="1:20" ht="31.5" x14ac:dyDescent="0.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13"/>
        <v>569.71428571428578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>
        <v>1409806800</v>
      </c>
      <c r="M246" t="b">
        <v>0</v>
      </c>
      <c r="N246" t="b">
        <v>0</v>
      </c>
      <c r="O246" s="14" t="s">
        <v>2092</v>
      </c>
      <c r="P246" t="s">
        <v>2012</v>
      </c>
      <c r="Q246" t="s">
        <v>2013</v>
      </c>
      <c r="R246" s="5">
        <f t="shared" si="14"/>
        <v>75.245283018867923</v>
      </c>
      <c r="S246" s="8">
        <f t="shared" si="15"/>
        <v>41834.208333333336</v>
      </c>
      <c r="T246" s="8">
        <f t="shared" si="16"/>
        <v>41834.208333333336</v>
      </c>
    </row>
    <row r="247" spans="1:20" x14ac:dyDescent="0.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13"/>
        <v>509.34482758620686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>
        <v>1396933200</v>
      </c>
      <c r="M247" t="b">
        <v>0</v>
      </c>
      <c r="N247" t="b">
        <v>0</v>
      </c>
      <c r="O247" s="14" t="s">
        <v>2092</v>
      </c>
      <c r="P247" t="s">
        <v>2012</v>
      </c>
      <c r="Q247" t="s">
        <v>2013</v>
      </c>
      <c r="R247" s="5">
        <f t="shared" si="14"/>
        <v>69.023364485981304</v>
      </c>
      <c r="S247" s="8">
        <f t="shared" si="15"/>
        <v>41736.208333333336</v>
      </c>
      <c r="T247" s="8">
        <f t="shared" si="16"/>
        <v>41736.208333333336</v>
      </c>
    </row>
    <row r="248" spans="1:20" x14ac:dyDescent="0.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13"/>
        <v>325.5333333333333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>
        <v>1376024400</v>
      </c>
      <c r="M248" t="b">
        <v>0</v>
      </c>
      <c r="N248" t="b">
        <v>0</v>
      </c>
      <c r="O248" s="14" t="s">
        <v>2091</v>
      </c>
      <c r="P248" t="s">
        <v>2010</v>
      </c>
      <c r="Q248" t="s">
        <v>2011</v>
      </c>
      <c r="R248" s="5">
        <f t="shared" si="14"/>
        <v>65.986486486486484</v>
      </c>
      <c r="S248" s="8">
        <f t="shared" si="15"/>
        <v>41491.208333333336</v>
      </c>
      <c r="T248" s="8">
        <f t="shared" si="16"/>
        <v>41491.208333333336</v>
      </c>
    </row>
    <row r="249" spans="1:20" x14ac:dyDescent="0.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13"/>
        <v>932.61616161616166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>
        <v>1483682400</v>
      </c>
      <c r="M249" t="b">
        <v>0</v>
      </c>
      <c r="N249" t="b">
        <v>1</v>
      </c>
      <c r="O249" s="14" t="s">
        <v>2102</v>
      </c>
      <c r="P249" t="s">
        <v>2020</v>
      </c>
      <c r="Q249" t="s">
        <v>2026</v>
      </c>
      <c r="R249" s="5">
        <f t="shared" si="14"/>
        <v>98.013800424628457</v>
      </c>
      <c r="S249" s="8">
        <f t="shared" si="15"/>
        <v>42726.25</v>
      </c>
      <c r="T249" s="8">
        <f t="shared" si="16"/>
        <v>42726.25</v>
      </c>
    </row>
    <row r="250" spans="1:20" x14ac:dyDescent="0.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13"/>
        <v>211.33870967741933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>
        <v>1420437600</v>
      </c>
      <c r="M250" t="b">
        <v>0</v>
      </c>
      <c r="N250" t="b">
        <v>0</v>
      </c>
      <c r="O250" s="14" t="s">
        <v>2109</v>
      </c>
      <c r="P250" t="s">
        <v>2023</v>
      </c>
      <c r="Q250" t="s">
        <v>2034</v>
      </c>
      <c r="R250" s="5">
        <f t="shared" si="14"/>
        <v>60.105504587155963</v>
      </c>
      <c r="S250" s="8">
        <f t="shared" si="15"/>
        <v>42004.25</v>
      </c>
      <c r="T250" s="8">
        <f t="shared" si="16"/>
        <v>42004.25</v>
      </c>
    </row>
    <row r="251" spans="1:20" x14ac:dyDescent="0.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13"/>
        <v>273.32520325203251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>
        <v>1420783200</v>
      </c>
      <c r="M251" t="b">
        <v>0</v>
      </c>
      <c r="N251" t="b">
        <v>0</v>
      </c>
      <c r="O251" s="14" t="s">
        <v>2107</v>
      </c>
      <c r="P251" t="s">
        <v>2020</v>
      </c>
      <c r="Q251" t="s">
        <v>2032</v>
      </c>
      <c r="R251" s="5">
        <f t="shared" si="14"/>
        <v>26.000773395204948</v>
      </c>
      <c r="S251" s="8">
        <f t="shared" si="15"/>
        <v>42006.25</v>
      </c>
      <c r="T251" s="8">
        <f t="shared" si="16"/>
        <v>42006.25</v>
      </c>
    </row>
    <row r="252" spans="1:20" x14ac:dyDescent="0.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>
        <v>1267423200</v>
      </c>
      <c r="M252" t="b">
        <v>0</v>
      </c>
      <c r="N252" t="b">
        <v>0</v>
      </c>
      <c r="O252" s="14" t="s">
        <v>2090</v>
      </c>
      <c r="P252" t="s">
        <v>2008</v>
      </c>
      <c r="Q252" t="s">
        <v>2009</v>
      </c>
      <c r="R252" s="5">
        <f t="shared" si="14"/>
        <v>3</v>
      </c>
      <c r="S252" s="8">
        <f t="shared" si="15"/>
        <v>40203.25</v>
      </c>
      <c r="T252" s="8">
        <f t="shared" si="16"/>
        <v>40203.25</v>
      </c>
    </row>
    <row r="253" spans="1:20" x14ac:dyDescent="0.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13"/>
        <v>54.084507042253513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>
        <v>1355205600</v>
      </c>
      <c r="M253" t="b">
        <v>0</v>
      </c>
      <c r="N253" t="b">
        <v>0</v>
      </c>
      <c r="O253" s="14" t="s">
        <v>2092</v>
      </c>
      <c r="P253" t="s">
        <v>2012</v>
      </c>
      <c r="Q253" t="s">
        <v>2013</v>
      </c>
      <c r="R253" s="5">
        <f t="shared" si="14"/>
        <v>38.019801980198018</v>
      </c>
      <c r="S253" s="8">
        <f t="shared" si="15"/>
        <v>41252.25</v>
      </c>
      <c r="T253" s="8">
        <f t="shared" si="16"/>
        <v>41252.25</v>
      </c>
    </row>
    <row r="254" spans="1:20" ht="31.5" x14ac:dyDescent="0.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13"/>
        <v>626.29999999999995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>
        <v>1383109200</v>
      </c>
      <c r="M254" t="b">
        <v>0</v>
      </c>
      <c r="N254" t="b">
        <v>0</v>
      </c>
      <c r="O254" s="14" t="s">
        <v>2092</v>
      </c>
      <c r="P254" t="s">
        <v>2012</v>
      </c>
      <c r="Q254" t="s">
        <v>2013</v>
      </c>
      <c r="R254" s="5">
        <f t="shared" si="14"/>
        <v>106.15254237288136</v>
      </c>
      <c r="S254" s="8">
        <f t="shared" si="15"/>
        <v>41572.208333333336</v>
      </c>
      <c r="T254" s="8">
        <f t="shared" si="16"/>
        <v>41572.208333333336</v>
      </c>
    </row>
    <row r="255" spans="1:20" x14ac:dyDescent="0.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1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s="14" t="s">
        <v>2095</v>
      </c>
      <c r="P255" t="s">
        <v>2014</v>
      </c>
      <c r="Q255" t="s">
        <v>2017</v>
      </c>
      <c r="R255" s="5">
        <f t="shared" si="14"/>
        <v>81.019475655430711</v>
      </c>
      <c r="S255" s="8">
        <f t="shared" si="15"/>
        <v>40641.208333333336</v>
      </c>
      <c r="T255" s="8">
        <f t="shared" si="16"/>
        <v>40641.208333333336</v>
      </c>
    </row>
    <row r="256" spans="1:20" ht="31.5" x14ac:dyDescent="0.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13"/>
        <v>184.89130434782609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>
        <v>1487829600</v>
      </c>
      <c r="M256" t="b">
        <v>0</v>
      </c>
      <c r="N256" t="b">
        <v>0</v>
      </c>
      <c r="O256" s="14" t="s">
        <v>2098</v>
      </c>
      <c r="P256" t="s">
        <v>2020</v>
      </c>
      <c r="Q256" t="s">
        <v>2021</v>
      </c>
      <c r="R256" s="5">
        <f t="shared" si="14"/>
        <v>96.647727272727266</v>
      </c>
      <c r="S256" s="8">
        <f t="shared" si="15"/>
        <v>42787.25</v>
      </c>
      <c r="T256" s="8">
        <f t="shared" si="16"/>
        <v>42787.25</v>
      </c>
    </row>
    <row r="257" spans="1:20" ht="31.5" x14ac:dyDescent="0.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13"/>
        <v>120.16770186335404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>
        <v>1298268000</v>
      </c>
      <c r="M257" t="b">
        <v>0</v>
      </c>
      <c r="N257" t="b">
        <v>1</v>
      </c>
      <c r="O257" s="14" t="s">
        <v>2090</v>
      </c>
      <c r="P257" t="s">
        <v>2008</v>
      </c>
      <c r="Q257" t="s">
        <v>2009</v>
      </c>
      <c r="R257" s="5">
        <f t="shared" si="14"/>
        <v>57.003535651149086</v>
      </c>
      <c r="S257" s="8">
        <f t="shared" si="15"/>
        <v>40590.25</v>
      </c>
      <c r="T257" s="8">
        <f t="shared" si="16"/>
        <v>40590.25</v>
      </c>
    </row>
    <row r="258" spans="1:20" x14ac:dyDescent="0.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si="13"/>
        <v>23.390243902439025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>
        <v>1456812000</v>
      </c>
      <c r="M258" t="b">
        <v>0</v>
      </c>
      <c r="N258" t="b">
        <v>0</v>
      </c>
      <c r="O258" s="14" t="s">
        <v>2090</v>
      </c>
      <c r="P258" t="s">
        <v>2008</v>
      </c>
      <c r="Q258" t="s">
        <v>2009</v>
      </c>
      <c r="R258" s="5">
        <f t="shared" si="14"/>
        <v>63.93333333333333</v>
      </c>
      <c r="S258" s="8">
        <f t="shared" si="15"/>
        <v>42393.25</v>
      </c>
      <c r="T258" s="8">
        <f t="shared" si="16"/>
        <v>42393.25</v>
      </c>
    </row>
    <row r="259" spans="1:20" x14ac:dyDescent="0.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ref="F259:F322" si="17">E259/D259*100</f>
        <v>146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>
        <v>1363669200</v>
      </c>
      <c r="M259" t="b">
        <v>0</v>
      </c>
      <c r="N259" t="b">
        <v>0</v>
      </c>
      <c r="O259" s="14" t="s">
        <v>2092</v>
      </c>
      <c r="P259" t="s">
        <v>2012</v>
      </c>
      <c r="Q259" t="s">
        <v>2013</v>
      </c>
      <c r="R259" s="5">
        <f t="shared" ref="R259:R322" si="18">E259/H259</f>
        <v>90.456521739130437</v>
      </c>
      <c r="S259" s="8">
        <f t="shared" ref="S259:S322" si="19">(((K259/60)/60)/24)+DATE(1970,1,1)</f>
        <v>41338.25</v>
      </c>
      <c r="T259" s="8">
        <f t="shared" ref="T259:T322" si="20">(((K259/60)/60)/24)+DATE(1970,1,1)</f>
        <v>41338.25</v>
      </c>
    </row>
    <row r="260" spans="1:20" x14ac:dyDescent="0.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17"/>
        <v>268.48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>
        <v>1482904800</v>
      </c>
      <c r="M260" t="b">
        <v>0</v>
      </c>
      <c r="N260" t="b">
        <v>1</v>
      </c>
      <c r="O260" s="14" t="s">
        <v>2092</v>
      </c>
      <c r="P260" t="s">
        <v>2012</v>
      </c>
      <c r="Q260" t="s">
        <v>2013</v>
      </c>
      <c r="R260" s="5">
        <f t="shared" si="18"/>
        <v>72.172043010752688</v>
      </c>
      <c r="S260" s="8">
        <f t="shared" si="19"/>
        <v>42712.25</v>
      </c>
      <c r="T260" s="8">
        <f t="shared" si="20"/>
        <v>42712.25</v>
      </c>
    </row>
    <row r="261" spans="1:20" ht="31.5" x14ac:dyDescent="0.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si="17"/>
        <v>597.5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>
        <v>1356588000</v>
      </c>
      <c r="M261" t="b">
        <v>1</v>
      </c>
      <c r="N261" t="b">
        <v>0</v>
      </c>
      <c r="O261" s="14" t="s">
        <v>2103</v>
      </c>
      <c r="P261" t="s">
        <v>2027</v>
      </c>
      <c r="Q261" t="s">
        <v>2028</v>
      </c>
      <c r="R261" s="5">
        <f t="shared" si="18"/>
        <v>77.934782608695656</v>
      </c>
      <c r="S261" s="8">
        <f t="shared" si="19"/>
        <v>41251.25</v>
      </c>
      <c r="T261" s="8">
        <f t="shared" si="20"/>
        <v>41251.25</v>
      </c>
    </row>
    <row r="262" spans="1:20" x14ac:dyDescent="0.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17"/>
        <v>157.69841269841268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>
        <v>1349845200</v>
      </c>
      <c r="M262" t="b">
        <v>0</v>
      </c>
      <c r="N262" t="b">
        <v>0</v>
      </c>
      <c r="O262" s="14" t="s">
        <v>2090</v>
      </c>
      <c r="P262" t="s">
        <v>2008</v>
      </c>
      <c r="Q262" t="s">
        <v>2009</v>
      </c>
      <c r="R262" s="5">
        <f t="shared" si="18"/>
        <v>38.065134099616856</v>
      </c>
      <c r="S262" s="8">
        <f t="shared" si="19"/>
        <v>41180.208333333336</v>
      </c>
      <c r="T262" s="8">
        <f t="shared" si="20"/>
        <v>41180.208333333336</v>
      </c>
    </row>
    <row r="263" spans="1:20" x14ac:dyDescent="0.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17"/>
        <v>31.201660735468568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>
        <v>1283058000</v>
      </c>
      <c r="M263" t="b">
        <v>0</v>
      </c>
      <c r="N263" t="b">
        <v>1</v>
      </c>
      <c r="O263" s="14" t="s">
        <v>2090</v>
      </c>
      <c r="P263" t="s">
        <v>2008</v>
      </c>
      <c r="Q263" t="s">
        <v>2009</v>
      </c>
      <c r="R263" s="5">
        <f t="shared" si="18"/>
        <v>57.936123348017624</v>
      </c>
      <c r="S263" s="8">
        <f t="shared" si="19"/>
        <v>40415.208333333336</v>
      </c>
      <c r="T263" s="8">
        <f t="shared" si="20"/>
        <v>40415.208333333336</v>
      </c>
    </row>
    <row r="264" spans="1:20" x14ac:dyDescent="0.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17"/>
        <v>313.41176470588238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>
        <v>1304226000</v>
      </c>
      <c r="M264" t="b">
        <v>0</v>
      </c>
      <c r="N264" t="b">
        <v>1</v>
      </c>
      <c r="O264" s="14" t="s">
        <v>2096</v>
      </c>
      <c r="P264" t="s">
        <v>2008</v>
      </c>
      <c r="Q264" t="s">
        <v>2018</v>
      </c>
      <c r="R264" s="5">
        <f t="shared" si="18"/>
        <v>49.794392523364486</v>
      </c>
      <c r="S264" s="8">
        <f t="shared" si="19"/>
        <v>40638.208333333336</v>
      </c>
      <c r="T264" s="8">
        <f t="shared" si="20"/>
        <v>40638.208333333336</v>
      </c>
    </row>
    <row r="265" spans="1:20" x14ac:dyDescent="0.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17"/>
        <v>370.89655172413791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>
        <v>1263016800</v>
      </c>
      <c r="M265" t="b">
        <v>0</v>
      </c>
      <c r="N265" t="b">
        <v>0</v>
      </c>
      <c r="O265" s="14" t="s">
        <v>2103</v>
      </c>
      <c r="P265" t="s">
        <v>2027</v>
      </c>
      <c r="Q265" t="s">
        <v>2028</v>
      </c>
      <c r="R265" s="5">
        <f t="shared" si="18"/>
        <v>54.050251256281406</v>
      </c>
      <c r="S265" s="8">
        <f t="shared" si="19"/>
        <v>40187.25</v>
      </c>
      <c r="T265" s="8">
        <f t="shared" si="20"/>
        <v>40187.25</v>
      </c>
    </row>
    <row r="266" spans="1:20" x14ac:dyDescent="0.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17"/>
        <v>362.66447368421052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>
        <v>1362031200</v>
      </c>
      <c r="M266" t="b">
        <v>0</v>
      </c>
      <c r="N266" t="b">
        <v>0</v>
      </c>
      <c r="O266" s="14" t="s">
        <v>2092</v>
      </c>
      <c r="P266" t="s">
        <v>2012</v>
      </c>
      <c r="Q266" t="s">
        <v>2013</v>
      </c>
      <c r="R266" s="5">
        <f t="shared" si="18"/>
        <v>30.002721335268504</v>
      </c>
      <c r="S266" s="8">
        <f t="shared" si="19"/>
        <v>41317.25</v>
      </c>
      <c r="T266" s="8">
        <f t="shared" si="20"/>
        <v>41317.25</v>
      </c>
    </row>
    <row r="267" spans="1:20" x14ac:dyDescent="0.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17"/>
        <v>123.08163265306122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>
        <v>1455602400</v>
      </c>
      <c r="M267" t="b">
        <v>0</v>
      </c>
      <c r="N267" t="b">
        <v>0</v>
      </c>
      <c r="O267" s="14" t="s">
        <v>2092</v>
      </c>
      <c r="P267" t="s">
        <v>2012</v>
      </c>
      <c r="Q267" t="s">
        <v>2013</v>
      </c>
      <c r="R267" s="5">
        <f t="shared" si="18"/>
        <v>70.127906976744185</v>
      </c>
      <c r="S267" s="8">
        <f t="shared" si="19"/>
        <v>42372.25</v>
      </c>
      <c r="T267" s="8">
        <f t="shared" si="20"/>
        <v>42372.25</v>
      </c>
    </row>
    <row r="268" spans="1:20" x14ac:dyDescent="0.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17"/>
        <v>76.766756032171585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>
        <v>1418191200</v>
      </c>
      <c r="M268" t="b">
        <v>0</v>
      </c>
      <c r="N268" t="b">
        <v>1</v>
      </c>
      <c r="O268" s="14" t="s">
        <v>2106</v>
      </c>
      <c r="P268" t="s">
        <v>2008</v>
      </c>
      <c r="Q268" t="s">
        <v>2031</v>
      </c>
      <c r="R268" s="5">
        <f t="shared" si="18"/>
        <v>26.996228786926462</v>
      </c>
      <c r="S268" s="8">
        <f t="shared" si="19"/>
        <v>41950.25</v>
      </c>
      <c r="T268" s="8">
        <f t="shared" si="20"/>
        <v>41950.25</v>
      </c>
    </row>
    <row r="269" spans="1:20" x14ac:dyDescent="0.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17"/>
        <v>233.62012987012989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>
        <v>1352440800</v>
      </c>
      <c r="M269" t="b">
        <v>0</v>
      </c>
      <c r="N269" t="b">
        <v>0</v>
      </c>
      <c r="O269" s="14" t="s">
        <v>2092</v>
      </c>
      <c r="P269" t="s">
        <v>2012</v>
      </c>
      <c r="Q269" t="s">
        <v>2013</v>
      </c>
      <c r="R269" s="5">
        <f t="shared" si="18"/>
        <v>51.990606936416185</v>
      </c>
      <c r="S269" s="8">
        <f t="shared" si="19"/>
        <v>41206.208333333336</v>
      </c>
      <c r="T269" s="8">
        <f t="shared" si="20"/>
        <v>41206.208333333336</v>
      </c>
    </row>
    <row r="270" spans="1:20" x14ac:dyDescent="0.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17"/>
        <v>180.53333333333333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>
        <v>1353304800</v>
      </c>
      <c r="M270" t="b">
        <v>0</v>
      </c>
      <c r="N270" t="b">
        <v>0</v>
      </c>
      <c r="O270" s="14" t="s">
        <v>2093</v>
      </c>
      <c r="P270" t="s">
        <v>2014</v>
      </c>
      <c r="Q270" t="s">
        <v>2015</v>
      </c>
      <c r="R270" s="5">
        <f t="shared" si="18"/>
        <v>56.416666666666664</v>
      </c>
      <c r="S270" s="8">
        <f t="shared" si="19"/>
        <v>41186.208333333336</v>
      </c>
      <c r="T270" s="8">
        <f t="shared" si="20"/>
        <v>41186.208333333336</v>
      </c>
    </row>
    <row r="271" spans="1:20" x14ac:dyDescent="0.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17"/>
        <v>252.62857142857143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>
        <v>1550728800</v>
      </c>
      <c r="M271" t="b">
        <v>0</v>
      </c>
      <c r="N271" t="b">
        <v>0</v>
      </c>
      <c r="O271" s="14" t="s">
        <v>2108</v>
      </c>
      <c r="P271" t="s">
        <v>2014</v>
      </c>
      <c r="Q271" t="s">
        <v>2033</v>
      </c>
      <c r="R271" s="5">
        <f t="shared" si="18"/>
        <v>101.63218390804597</v>
      </c>
      <c r="S271" s="8">
        <f t="shared" si="19"/>
        <v>43496.25</v>
      </c>
      <c r="T271" s="8">
        <f t="shared" si="20"/>
        <v>43496.25</v>
      </c>
    </row>
    <row r="272" spans="1:20" x14ac:dyDescent="0.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17"/>
        <v>27.176538240368025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>
        <v>1291442400</v>
      </c>
      <c r="M272" t="b">
        <v>0</v>
      </c>
      <c r="N272" t="b">
        <v>0</v>
      </c>
      <c r="O272" s="14" t="s">
        <v>2100</v>
      </c>
      <c r="P272" t="s">
        <v>2023</v>
      </c>
      <c r="Q272" t="s">
        <v>2024</v>
      </c>
      <c r="R272" s="5">
        <f t="shared" si="18"/>
        <v>25.005291005291006</v>
      </c>
      <c r="S272" s="8">
        <f t="shared" si="19"/>
        <v>40514.25</v>
      </c>
      <c r="T272" s="8">
        <f t="shared" si="20"/>
        <v>40514.25</v>
      </c>
    </row>
    <row r="273" spans="1:20" ht="31.5" x14ac:dyDescent="0.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17"/>
        <v>1.2706571242680547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>
        <v>1452146400</v>
      </c>
      <c r="M273" t="b">
        <v>0</v>
      </c>
      <c r="N273" t="b">
        <v>0</v>
      </c>
      <c r="O273" s="14" t="s">
        <v>2103</v>
      </c>
      <c r="P273" t="s">
        <v>2027</v>
      </c>
      <c r="Q273" t="s">
        <v>2028</v>
      </c>
      <c r="R273" s="5">
        <f t="shared" si="18"/>
        <v>32.016393442622949</v>
      </c>
      <c r="S273" s="8">
        <f t="shared" si="19"/>
        <v>42345.25</v>
      </c>
      <c r="T273" s="8">
        <f t="shared" si="20"/>
        <v>42345.25</v>
      </c>
    </row>
    <row r="274" spans="1:20" x14ac:dyDescent="0.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17"/>
        <v>304.0097847358121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>
        <v>1564894800</v>
      </c>
      <c r="M274" t="b">
        <v>0</v>
      </c>
      <c r="N274" t="b">
        <v>1</v>
      </c>
      <c r="O274" s="14" t="s">
        <v>2092</v>
      </c>
      <c r="P274" t="s">
        <v>2012</v>
      </c>
      <c r="Q274" t="s">
        <v>2013</v>
      </c>
      <c r="R274" s="5">
        <f t="shared" si="18"/>
        <v>82.021647307286173</v>
      </c>
      <c r="S274" s="8">
        <f t="shared" si="19"/>
        <v>43656.208333333328</v>
      </c>
      <c r="T274" s="8">
        <f t="shared" si="20"/>
        <v>43656.208333333328</v>
      </c>
    </row>
    <row r="275" spans="1:20" x14ac:dyDescent="0.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17"/>
        <v>137.23076923076923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s="14" t="s">
        <v>2092</v>
      </c>
      <c r="P275" t="s">
        <v>2012</v>
      </c>
      <c r="Q275" t="s">
        <v>2013</v>
      </c>
      <c r="R275" s="5">
        <f t="shared" si="18"/>
        <v>37.957446808510639</v>
      </c>
      <c r="S275" s="8">
        <f t="shared" si="19"/>
        <v>42995.208333333328</v>
      </c>
      <c r="T275" s="8">
        <f t="shared" si="20"/>
        <v>42995.208333333328</v>
      </c>
    </row>
    <row r="276" spans="1:20" ht="31.5" x14ac:dyDescent="0.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17"/>
        <v>32.208333333333336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>
        <v>1510380000</v>
      </c>
      <c r="M276" t="b">
        <v>0</v>
      </c>
      <c r="N276" t="b">
        <v>0</v>
      </c>
      <c r="O276" s="14" t="s">
        <v>2092</v>
      </c>
      <c r="P276" t="s">
        <v>2012</v>
      </c>
      <c r="Q276" t="s">
        <v>2013</v>
      </c>
      <c r="R276" s="5">
        <f t="shared" si="18"/>
        <v>51.533333333333331</v>
      </c>
      <c r="S276" s="8">
        <f t="shared" si="19"/>
        <v>43045.25</v>
      </c>
      <c r="T276" s="8">
        <f t="shared" si="20"/>
        <v>43045.25</v>
      </c>
    </row>
    <row r="277" spans="1:20" ht="31.5" x14ac:dyDescent="0.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17"/>
        <v>241.51282051282053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>
        <v>1555218000</v>
      </c>
      <c r="M277" t="b">
        <v>0</v>
      </c>
      <c r="N277" t="b">
        <v>0</v>
      </c>
      <c r="O277" s="14" t="s">
        <v>2107</v>
      </c>
      <c r="P277" t="s">
        <v>2020</v>
      </c>
      <c r="Q277" t="s">
        <v>2032</v>
      </c>
      <c r="R277" s="5">
        <f t="shared" si="18"/>
        <v>81.198275862068968</v>
      </c>
      <c r="S277" s="8">
        <f t="shared" si="19"/>
        <v>43561.208333333328</v>
      </c>
      <c r="T277" s="8">
        <f t="shared" si="20"/>
        <v>43561.208333333328</v>
      </c>
    </row>
    <row r="278" spans="1:20" x14ac:dyDescent="0.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17"/>
        <v>96.8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>
        <v>1335243600</v>
      </c>
      <c r="M278" t="b">
        <v>0</v>
      </c>
      <c r="N278" t="b">
        <v>1</v>
      </c>
      <c r="O278" s="14" t="s">
        <v>2100</v>
      </c>
      <c r="P278" t="s">
        <v>2023</v>
      </c>
      <c r="Q278" t="s">
        <v>2024</v>
      </c>
      <c r="R278" s="5">
        <f t="shared" si="18"/>
        <v>40.030075187969928</v>
      </c>
      <c r="S278" s="8">
        <f t="shared" si="19"/>
        <v>41018.208333333336</v>
      </c>
      <c r="T278" s="8">
        <f t="shared" si="20"/>
        <v>41018.208333333336</v>
      </c>
    </row>
    <row r="279" spans="1:20" ht="31.5" x14ac:dyDescent="0.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17"/>
        <v>1066.4285714285716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>
        <v>1279688400</v>
      </c>
      <c r="M279" t="b">
        <v>0</v>
      </c>
      <c r="N279" t="b">
        <v>0</v>
      </c>
      <c r="O279" s="14" t="s">
        <v>2092</v>
      </c>
      <c r="P279" t="s">
        <v>2012</v>
      </c>
      <c r="Q279" t="s">
        <v>2013</v>
      </c>
      <c r="R279" s="5">
        <f t="shared" si="18"/>
        <v>89.939759036144579</v>
      </c>
      <c r="S279" s="8">
        <f t="shared" si="19"/>
        <v>40378.208333333336</v>
      </c>
      <c r="T279" s="8">
        <f t="shared" si="20"/>
        <v>40378.208333333336</v>
      </c>
    </row>
    <row r="280" spans="1:20" x14ac:dyDescent="0.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17"/>
        <v>325.88888888888891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>
        <v>1356069600</v>
      </c>
      <c r="M280" t="b">
        <v>0</v>
      </c>
      <c r="N280" t="b">
        <v>0</v>
      </c>
      <c r="O280" s="14" t="s">
        <v>2091</v>
      </c>
      <c r="P280" t="s">
        <v>2010</v>
      </c>
      <c r="Q280" t="s">
        <v>2011</v>
      </c>
      <c r="R280" s="5">
        <f t="shared" si="18"/>
        <v>96.692307692307693</v>
      </c>
      <c r="S280" s="8">
        <f t="shared" si="19"/>
        <v>41239.25</v>
      </c>
      <c r="T280" s="8">
        <f t="shared" si="20"/>
        <v>41239.25</v>
      </c>
    </row>
    <row r="281" spans="1:20" x14ac:dyDescent="0.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17"/>
        <v>170.70000000000002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>
        <v>1536210000</v>
      </c>
      <c r="M281" t="b">
        <v>0</v>
      </c>
      <c r="N281" t="b">
        <v>0</v>
      </c>
      <c r="O281" s="14" t="s">
        <v>2092</v>
      </c>
      <c r="P281" t="s">
        <v>2012</v>
      </c>
      <c r="Q281" t="s">
        <v>2013</v>
      </c>
      <c r="R281" s="5">
        <f t="shared" si="18"/>
        <v>25.010989010989011</v>
      </c>
      <c r="S281" s="8">
        <f t="shared" si="19"/>
        <v>43346.208333333328</v>
      </c>
      <c r="T281" s="8">
        <f t="shared" si="20"/>
        <v>43346.208333333328</v>
      </c>
    </row>
    <row r="282" spans="1:20" ht="31.5" x14ac:dyDescent="0.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17"/>
        <v>581.44000000000005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>
        <v>1511762400</v>
      </c>
      <c r="M282" t="b">
        <v>0</v>
      </c>
      <c r="N282" t="b">
        <v>0</v>
      </c>
      <c r="O282" s="14" t="s">
        <v>2099</v>
      </c>
      <c r="P282" t="s">
        <v>2014</v>
      </c>
      <c r="Q282" t="s">
        <v>2022</v>
      </c>
      <c r="R282" s="5">
        <f t="shared" si="18"/>
        <v>36.987277353689571</v>
      </c>
      <c r="S282" s="8">
        <f t="shared" si="19"/>
        <v>43060.25</v>
      </c>
      <c r="T282" s="8">
        <f t="shared" si="20"/>
        <v>43060.25</v>
      </c>
    </row>
    <row r="283" spans="1:20" x14ac:dyDescent="0.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17"/>
        <v>91.520972644376897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>
        <v>1333256400</v>
      </c>
      <c r="M283" t="b">
        <v>0</v>
      </c>
      <c r="N283" t="b">
        <v>1</v>
      </c>
      <c r="O283" s="14" t="s">
        <v>2092</v>
      </c>
      <c r="P283" t="s">
        <v>2012</v>
      </c>
      <c r="Q283" t="s">
        <v>2013</v>
      </c>
      <c r="R283" s="5">
        <f t="shared" si="18"/>
        <v>73.012609117361791</v>
      </c>
      <c r="S283" s="8">
        <f t="shared" si="19"/>
        <v>40979.25</v>
      </c>
      <c r="T283" s="8">
        <f t="shared" si="20"/>
        <v>40979.25</v>
      </c>
    </row>
    <row r="284" spans="1:20" x14ac:dyDescent="0.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17"/>
        <v>108.04761904761904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>
        <v>1480744800</v>
      </c>
      <c r="M284" t="b">
        <v>0</v>
      </c>
      <c r="N284" t="b">
        <v>1</v>
      </c>
      <c r="O284" s="14" t="s">
        <v>2108</v>
      </c>
      <c r="P284" t="s">
        <v>2014</v>
      </c>
      <c r="Q284" t="s">
        <v>2033</v>
      </c>
      <c r="R284" s="5">
        <f t="shared" si="18"/>
        <v>68.240601503759393</v>
      </c>
      <c r="S284" s="8">
        <f t="shared" si="19"/>
        <v>42701.25</v>
      </c>
      <c r="T284" s="8">
        <f t="shared" si="20"/>
        <v>42701.25</v>
      </c>
    </row>
    <row r="285" spans="1:20" ht="31.5" x14ac:dyDescent="0.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17"/>
        <v>18.728395061728396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>
        <v>1465016400</v>
      </c>
      <c r="M285" t="b">
        <v>0</v>
      </c>
      <c r="N285" t="b">
        <v>0</v>
      </c>
      <c r="O285" s="14" t="s">
        <v>2090</v>
      </c>
      <c r="P285" t="s">
        <v>2008</v>
      </c>
      <c r="Q285" t="s">
        <v>2009</v>
      </c>
      <c r="R285" s="5">
        <f t="shared" si="18"/>
        <v>52.310344827586206</v>
      </c>
      <c r="S285" s="8">
        <f t="shared" si="19"/>
        <v>42520.208333333328</v>
      </c>
      <c r="T285" s="8">
        <f t="shared" si="20"/>
        <v>42520.208333333328</v>
      </c>
    </row>
    <row r="286" spans="1:20" x14ac:dyDescent="0.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17"/>
        <v>83.193877551020407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>
        <v>1336280400</v>
      </c>
      <c r="M286" t="b">
        <v>0</v>
      </c>
      <c r="N286" t="b">
        <v>0</v>
      </c>
      <c r="O286" s="14" t="s">
        <v>2091</v>
      </c>
      <c r="P286" t="s">
        <v>2010</v>
      </c>
      <c r="Q286" t="s">
        <v>2011</v>
      </c>
      <c r="R286" s="5">
        <f t="shared" si="18"/>
        <v>61.765151515151516</v>
      </c>
      <c r="S286" s="8">
        <f t="shared" si="19"/>
        <v>41030.208333333336</v>
      </c>
      <c r="T286" s="8">
        <f t="shared" si="20"/>
        <v>41030.208333333336</v>
      </c>
    </row>
    <row r="287" spans="1:20" x14ac:dyDescent="0.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17"/>
        <v>706.33333333333337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>
        <v>1476766800</v>
      </c>
      <c r="M287" t="b">
        <v>0</v>
      </c>
      <c r="N287" t="b">
        <v>0</v>
      </c>
      <c r="O287" s="14" t="s">
        <v>2092</v>
      </c>
      <c r="P287" t="s">
        <v>2012</v>
      </c>
      <c r="Q287" t="s">
        <v>2013</v>
      </c>
      <c r="R287" s="5">
        <f t="shared" si="18"/>
        <v>25.027559055118111</v>
      </c>
      <c r="S287" s="8">
        <f t="shared" si="19"/>
        <v>42623.208333333328</v>
      </c>
      <c r="T287" s="8">
        <f t="shared" si="20"/>
        <v>42623.208333333328</v>
      </c>
    </row>
    <row r="288" spans="1:20" x14ac:dyDescent="0.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17"/>
        <v>17.446030330062445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>
        <v>1480485600</v>
      </c>
      <c r="M288" t="b">
        <v>0</v>
      </c>
      <c r="N288" t="b">
        <v>0</v>
      </c>
      <c r="O288" s="14" t="s">
        <v>2092</v>
      </c>
      <c r="P288" t="s">
        <v>2012</v>
      </c>
      <c r="Q288" t="s">
        <v>2013</v>
      </c>
      <c r="R288" s="5">
        <f t="shared" si="18"/>
        <v>106.28804347826087</v>
      </c>
      <c r="S288" s="8">
        <f t="shared" si="19"/>
        <v>42697.25</v>
      </c>
      <c r="T288" s="8">
        <f t="shared" si="20"/>
        <v>42697.25</v>
      </c>
    </row>
    <row r="289" spans="1:20" x14ac:dyDescent="0.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17"/>
        <v>209.73015873015873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>
        <v>1430197200</v>
      </c>
      <c r="M289" t="b">
        <v>0</v>
      </c>
      <c r="N289" t="b">
        <v>0</v>
      </c>
      <c r="O289" s="14" t="s">
        <v>2094</v>
      </c>
      <c r="P289" t="s">
        <v>2008</v>
      </c>
      <c r="Q289" t="s">
        <v>2016</v>
      </c>
      <c r="R289" s="5">
        <f t="shared" si="18"/>
        <v>75.07386363636364</v>
      </c>
      <c r="S289" s="8">
        <f t="shared" si="19"/>
        <v>42122.208333333328</v>
      </c>
      <c r="T289" s="8">
        <f t="shared" si="20"/>
        <v>42122.208333333328</v>
      </c>
    </row>
    <row r="290" spans="1:20" x14ac:dyDescent="0.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17"/>
        <v>97.785714285714292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>
        <v>1331787600</v>
      </c>
      <c r="M290" t="b">
        <v>0</v>
      </c>
      <c r="N290" t="b">
        <v>1</v>
      </c>
      <c r="O290" s="14" t="s">
        <v>2105</v>
      </c>
      <c r="P290" t="s">
        <v>2008</v>
      </c>
      <c r="Q290" t="s">
        <v>2030</v>
      </c>
      <c r="R290" s="5">
        <f t="shared" si="18"/>
        <v>39.970802919708028</v>
      </c>
      <c r="S290" s="8">
        <f t="shared" si="19"/>
        <v>40982.208333333336</v>
      </c>
      <c r="T290" s="8">
        <f t="shared" si="20"/>
        <v>40982.208333333336</v>
      </c>
    </row>
    <row r="291" spans="1:20" x14ac:dyDescent="0.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17"/>
        <v>1684.25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s="14" t="s">
        <v>2092</v>
      </c>
      <c r="P291" t="s">
        <v>2012</v>
      </c>
      <c r="Q291" t="s">
        <v>2013</v>
      </c>
      <c r="R291" s="5">
        <f t="shared" si="18"/>
        <v>39.982195845697326</v>
      </c>
      <c r="S291" s="8">
        <f t="shared" si="19"/>
        <v>42219.208333333328</v>
      </c>
      <c r="T291" s="8">
        <f t="shared" si="20"/>
        <v>42219.208333333328</v>
      </c>
    </row>
    <row r="292" spans="1:20" x14ac:dyDescent="0.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17"/>
        <v>54.402135231316727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>
        <v>1370926800</v>
      </c>
      <c r="M292" t="b">
        <v>0</v>
      </c>
      <c r="N292" t="b">
        <v>1</v>
      </c>
      <c r="O292" s="14" t="s">
        <v>2093</v>
      </c>
      <c r="P292" t="s">
        <v>2014</v>
      </c>
      <c r="Q292" t="s">
        <v>2015</v>
      </c>
      <c r="R292" s="5">
        <f t="shared" si="18"/>
        <v>101.01541850220265</v>
      </c>
      <c r="S292" s="8">
        <f t="shared" si="19"/>
        <v>41404.208333333336</v>
      </c>
      <c r="T292" s="8">
        <f t="shared" si="20"/>
        <v>41404.208333333336</v>
      </c>
    </row>
    <row r="293" spans="1:20" x14ac:dyDescent="0.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17"/>
        <v>456.61111111111109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>
        <v>1319000400</v>
      </c>
      <c r="M293" t="b">
        <v>1</v>
      </c>
      <c r="N293" t="b">
        <v>0</v>
      </c>
      <c r="O293" s="14" t="s">
        <v>2091</v>
      </c>
      <c r="P293" t="s">
        <v>2010</v>
      </c>
      <c r="Q293" t="s">
        <v>2011</v>
      </c>
      <c r="R293" s="5">
        <f t="shared" si="18"/>
        <v>76.813084112149539</v>
      </c>
      <c r="S293" s="8">
        <f t="shared" si="19"/>
        <v>40831.208333333336</v>
      </c>
      <c r="T293" s="8">
        <f t="shared" si="20"/>
        <v>40831.208333333336</v>
      </c>
    </row>
    <row r="294" spans="1:20" x14ac:dyDescent="0.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17"/>
        <v>9.8219178082191778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>
        <v>1333429200</v>
      </c>
      <c r="M294" t="b">
        <v>0</v>
      </c>
      <c r="N294" t="b">
        <v>0</v>
      </c>
      <c r="O294" s="14" t="s">
        <v>2089</v>
      </c>
      <c r="P294" t="s">
        <v>2006</v>
      </c>
      <c r="Q294" t="s">
        <v>2007</v>
      </c>
      <c r="R294" s="5">
        <f t="shared" si="18"/>
        <v>71.7</v>
      </c>
      <c r="S294" s="8">
        <f t="shared" si="19"/>
        <v>40984.208333333336</v>
      </c>
      <c r="T294" s="8">
        <f t="shared" si="20"/>
        <v>40984.208333333336</v>
      </c>
    </row>
    <row r="295" spans="1:20" x14ac:dyDescent="0.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17"/>
        <v>16.384615384615383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>
        <v>1287032400</v>
      </c>
      <c r="M295" t="b">
        <v>0</v>
      </c>
      <c r="N295" t="b">
        <v>0</v>
      </c>
      <c r="O295" s="14" t="s">
        <v>2092</v>
      </c>
      <c r="P295" t="s">
        <v>2012</v>
      </c>
      <c r="Q295" t="s">
        <v>2013</v>
      </c>
      <c r="R295" s="5">
        <f t="shared" si="18"/>
        <v>33.28125</v>
      </c>
      <c r="S295" s="8">
        <f t="shared" si="19"/>
        <v>40456.208333333336</v>
      </c>
      <c r="T295" s="8">
        <f t="shared" si="20"/>
        <v>40456.208333333336</v>
      </c>
    </row>
    <row r="296" spans="1:20" x14ac:dyDescent="0.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17"/>
        <v>1339.6666666666667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>
        <v>1541570400</v>
      </c>
      <c r="M296" t="b">
        <v>0</v>
      </c>
      <c r="N296" t="b">
        <v>0</v>
      </c>
      <c r="O296" s="14" t="s">
        <v>2092</v>
      </c>
      <c r="P296" t="s">
        <v>2012</v>
      </c>
      <c r="Q296" t="s">
        <v>2013</v>
      </c>
      <c r="R296" s="5">
        <f t="shared" si="18"/>
        <v>43.923497267759565</v>
      </c>
      <c r="S296" s="8">
        <f t="shared" si="19"/>
        <v>43399.208333333328</v>
      </c>
      <c r="T296" s="8">
        <f t="shared" si="20"/>
        <v>43399.208333333328</v>
      </c>
    </row>
    <row r="297" spans="1:20" ht="31.5" x14ac:dyDescent="0.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17"/>
        <v>35.650077760497666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>
        <v>1383976800</v>
      </c>
      <c r="M297" t="b">
        <v>0</v>
      </c>
      <c r="N297" t="b">
        <v>0</v>
      </c>
      <c r="O297" s="14" t="s">
        <v>2092</v>
      </c>
      <c r="P297" t="s">
        <v>2012</v>
      </c>
      <c r="Q297" t="s">
        <v>2013</v>
      </c>
      <c r="R297" s="5">
        <f t="shared" si="18"/>
        <v>36.004712041884815</v>
      </c>
      <c r="S297" s="8">
        <f t="shared" si="19"/>
        <v>41562.208333333336</v>
      </c>
      <c r="T297" s="8">
        <f t="shared" si="20"/>
        <v>41562.208333333336</v>
      </c>
    </row>
    <row r="298" spans="1:20" ht="31.5" x14ac:dyDescent="0.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17"/>
        <v>54.950819672131146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>
        <v>1550556000</v>
      </c>
      <c r="M298" t="b">
        <v>0</v>
      </c>
      <c r="N298" t="b">
        <v>0</v>
      </c>
      <c r="O298" s="14" t="s">
        <v>2092</v>
      </c>
      <c r="P298" t="s">
        <v>2012</v>
      </c>
      <c r="Q298" t="s">
        <v>2013</v>
      </c>
      <c r="R298" s="5">
        <f t="shared" si="18"/>
        <v>88.21052631578948</v>
      </c>
      <c r="S298" s="8">
        <f t="shared" si="19"/>
        <v>43493.25</v>
      </c>
      <c r="T298" s="8">
        <f t="shared" si="20"/>
        <v>43493.25</v>
      </c>
    </row>
    <row r="299" spans="1:20" x14ac:dyDescent="0.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17"/>
        <v>94.236111111111114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>
        <v>1390456800</v>
      </c>
      <c r="M299" t="b">
        <v>0</v>
      </c>
      <c r="N299" t="b">
        <v>1</v>
      </c>
      <c r="O299" s="14" t="s">
        <v>2092</v>
      </c>
      <c r="P299" t="s">
        <v>2012</v>
      </c>
      <c r="Q299" t="s">
        <v>2013</v>
      </c>
      <c r="R299" s="5">
        <f t="shared" si="18"/>
        <v>65.240384615384613</v>
      </c>
      <c r="S299" s="8">
        <f t="shared" si="19"/>
        <v>41653.25</v>
      </c>
      <c r="T299" s="8">
        <f t="shared" si="20"/>
        <v>41653.25</v>
      </c>
    </row>
    <row r="300" spans="1:20" x14ac:dyDescent="0.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17"/>
        <v>143.91428571428571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>
        <v>1458018000</v>
      </c>
      <c r="M300" t="b">
        <v>0</v>
      </c>
      <c r="N300" t="b">
        <v>1</v>
      </c>
      <c r="O300" s="14" t="s">
        <v>2090</v>
      </c>
      <c r="P300" t="s">
        <v>2008</v>
      </c>
      <c r="Q300" t="s">
        <v>2009</v>
      </c>
      <c r="R300" s="5">
        <f t="shared" si="18"/>
        <v>69.958333333333329</v>
      </c>
      <c r="S300" s="8">
        <f t="shared" si="19"/>
        <v>42426.25</v>
      </c>
      <c r="T300" s="8">
        <f t="shared" si="20"/>
        <v>42426.25</v>
      </c>
    </row>
    <row r="301" spans="1:20" ht="31.5" x14ac:dyDescent="0.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17"/>
        <v>51.421052631578945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>
        <v>1461819600</v>
      </c>
      <c r="M301" t="b">
        <v>0</v>
      </c>
      <c r="N301" t="b">
        <v>0</v>
      </c>
      <c r="O301" s="14" t="s">
        <v>2089</v>
      </c>
      <c r="P301" t="s">
        <v>2006</v>
      </c>
      <c r="Q301" t="s">
        <v>2007</v>
      </c>
      <c r="R301" s="5">
        <f t="shared" si="18"/>
        <v>39.877551020408163</v>
      </c>
      <c r="S301" s="8">
        <f t="shared" si="19"/>
        <v>42432.25</v>
      </c>
      <c r="T301" s="8">
        <f t="shared" si="20"/>
        <v>42432.25</v>
      </c>
    </row>
    <row r="302" spans="1:20" x14ac:dyDescent="0.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>
        <v>1504155600</v>
      </c>
      <c r="M302" t="b">
        <v>0</v>
      </c>
      <c r="N302" t="b">
        <v>1</v>
      </c>
      <c r="O302" s="14" t="s">
        <v>2098</v>
      </c>
      <c r="P302" t="s">
        <v>2020</v>
      </c>
      <c r="Q302" t="s">
        <v>2021</v>
      </c>
      <c r="R302" s="5">
        <f t="shared" si="18"/>
        <v>5</v>
      </c>
      <c r="S302" s="8">
        <f t="shared" si="19"/>
        <v>42977.208333333328</v>
      </c>
      <c r="T302" s="8">
        <f t="shared" si="20"/>
        <v>42977.208333333328</v>
      </c>
    </row>
    <row r="303" spans="1:20" x14ac:dyDescent="0.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17"/>
        <v>1344.6666666666667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>
        <v>1426395600</v>
      </c>
      <c r="M303" t="b">
        <v>0</v>
      </c>
      <c r="N303" t="b">
        <v>0</v>
      </c>
      <c r="O303" s="14" t="s">
        <v>2093</v>
      </c>
      <c r="P303" t="s">
        <v>2014</v>
      </c>
      <c r="Q303" t="s">
        <v>2015</v>
      </c>
      <c r="R303" s="5">
        <f t="shared" si="18"/>
        <v>41.023728813559323</v>
      </c>
      <c r="S303" s="8">
        <f t="shared" si="19"/>
        <v>42061.25</v>
      </c>
      <c r="T303" s="8">
        <f t="shared" si="20"/>
        <v>42061.25</v>
      </c>
    </row>
    <row r="304" spans="1:20" x14ac:dyDescent="0.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17"/>
        <v>31.844940867279899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>
        <v>1537074000</v>
      </c>
      <c r="M304" t="b">
        <v>0</v>
      </c>
      <c r="N304" t="b">
        <v>0</v>
      </c>
      <c r="O304" s="14" t="s">
        <v>2092</v>
      </c>
      <c r="P304" t="s">
        <v>2012</v>
      </c>
      <c r="Q304" t="s">
        <v>2013</v>
      </c>
      <c r="R304" s="5">
        <f t="shared" si="18"/>
        <v>98.914285714285711</v>
      </c>
      <c r="S304" s="8">
        <f t="shared" si="19"/>
        <v>43345.208333333328</v>
      </c>
      <c r="T304" s="8">
        <f t="shared" si="20"/>
        <v>43345.208333333328</v>
      </c>
    </row>
    <row r="305" spans="1:20" x14ac:dyDescent="0.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17"/>
        <v>82.617647058823536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>
        <v>1452578400</v>
      </c>
      <c r="M305" t="b">
        <v>0</v>
      </c>
      <c r="N305" t="b">
        <v>0</v>
      </c>
      <c r="O305" s="14" t="s">
        <v>2096</v>
      </c>
      <c r="P305" t="s">
        <v>2008</v>
      </c>
      <c r="Q305" t="s">
        <v>2018</v>
      </c>
      <c r="R305" s="5">
        <f t="shared" si="18"/>
        <v>87.78125</v>
      </c>
      <c r="S305" s="8">
        <f t="shared" si="19"/>
        <v>42376.25</v>
      </c>
      <c r="T305" s="8">
        <f t="shared" si="20"/>
        <v>42376.25</v>
      </c>
    </row>
    <row r="306" spans="1:20" x14ac:dyDescent="0.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17"/>
        <v>546.14285714285722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>
        <v>1474088400</v>
      </c>
      <c r="M306" t="b">
        <v>0</v>
      </c>
      <c r="N306" t="b">
        <v>0</v>
      </c>
      <c r="O306" s="14" t="s">
        <v>2093</v>
      </c>
      <c r="P306" t="s">
        <v>2014</v>
      </c>
      <c r="Q306" t="s">
        <v>2015</v>
      </c>
      <c r="R306" s="5">
        <f t="shared" si="18"/>
        <v>80.767605633802816</v>
      </c>
      <c r="S306" s="8">
        <f t="shared" si="19"/>
        <v>42589.208333333328</v>
      </c>
      <c r="T306" s="8">
        <f t="shared" si="20"/>
        <v>42589.208333333328</v>
      </c>
    </row>
    <row r="307" spans="1:20" x14ac:dyDescent="0.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17"/>
        <v>286.21428571428572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>
        <v>1461906000</v>
      </c>
      <c r="M307" t="b">
        <v>0</v>
      </c>
      <c r="N307" t="b">
        <v>0</v>
      </c>
      <c r="O307" s="14" t="s">
        <v>2092</v>
      </c>
      <c r="P307" t="s">
        <v>2012</v>
      </c>
      <c r="Q307" t="s">
        <v>2013</v>
      </c>
      <c r="R307" s="5">
        <f t="shared" si="18"/>
        <v>94.28235294117647</v>
      </c>
      <c r="S307" s="8">
        <f t="shared" si="19"/>
        <v>42448.208333333328</v>
      </c>
      <c r="T307" s="8">
        <f t="shared" si="20"/>
        <v>42448.208333333328</v>
      </c>
    </row>
    <row r="308" spans="1:20" ht="31.5" x14ac:dyDescent="0.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17"/>
        <v>7.9076923076923071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>
        <v>1500267600</v>
      </c>
      <c r="M308" t="b">
        <v>0</v>
      </c>
      <c r="N308" t="b">
        <v>1</v>
      </c>
      <c r="O308" s="14" t="s">
        <v>2092</v>
      </c>
      <c r="P308" t="s">
        <v>2012</v>
      </c>
      <c r="Q308" t="s">
        <v>2013</v>
      </c>
      <c r="R308" s="5">
        <f t="shared" si="18"/>
        <v>73.428571428571431</v>
      </c>
      <c r="S308" s="8">
        <f t="shared" si="19"/>
        <v>42930.208333333328</v>
      </c>
      <c r="T308" s="8">
        <f t="shared" si="20"/>
        <v>42930.208333333328</v>
      </c>
    </row>
    <row r="309" spans="1:20" x14ac:dyDescent="0.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17"/>
        <v>132.13677811550153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>
        <v>1340686800</v>
      </c>
      <c r="M309" t="b">
        <v>0</v>
      </c>
      <c r="N309" t="b">
        <v>1</v>
      </c>
      <c r="O309" s="14" t="s">
        <v>2102</v>
      </c>
      <c r="P309" t="s">
        <v>2020</v>
      </c>
      <c r="Q309" t="s">
        <v>2026</v>
      </c>
      <c r="R309" s="5">
        <f t="shared" si="18"/>
        <v>65.968133535660087</v>
      </c>
      <c r="S309" s="8">
        <f t="shared" si="19"/>
        <v>41066.208333333336</v>
      </c>
      <c r="T309" s="8">
        <f t="shared" si="20"/>
        <v>41066.208333333336</v>
      </c>
    </row>
    <row r="310" spans="1:20" x14ac:dyDescent="0.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17"/>
        <v>74.077834179357026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>
        <v>1303189200</v>
      </c>
      <c r="M310" t="b">
        <v>0</v>
      </c>
      <c r="N310" t="b">
        <v>0</v>
      </c>
      <c r="O310" s="14" t="s">
        <v>2092</v>
      </c>
      <c r="P310" t="s">
        <v>2012</v>
      </c>
      <c r="Q310" t="s">
        <v>2013</v>
      </c>
      <c r="R310" s="5">
        <f t="shared" si="18"/>
        <v>109.04109589041096</v>
      </c>
      <c r="S310" s="8">
        <f t="shared" si="19"/>
        <v>40651.208333333336</v>
      </c>
      <c r="T310" s="8">
        <f t="shared" si="20"/>
        <v>40651.208333333336</v>
      </c>
    </row>
    <row r="311" spans="1:20" x14ac:dyDescent="0.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17"/>
        <v>75.292682926829272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>
        <v>1318309200</v>
      </c>
      <c r="M311" t="b">
        <v>0</v>
      </c>
      <c r="N311" t="b">
        <v>1</v>
      </c>
      <c r="O311" s="14" t="s">
        <v>2096</v>
      </c>
      <c r="P311" t="s">
        <v>2008</v>
      </c>
      <c r="Q311" t="s">
        <v>2018</v>
      </c>
      <c r="R311" s="5">
        <f t="shared" si="18"/>
        <v>41.16</v>
      </c>
      <c r="S311" s="8">
        <f t="shared" si="19"/>
        <v>40807.208333333336</v>
      </c>
      <c r="T311" s="8">
        <f t="shared" si="20"/>
        <v>40807.208333333336</v>
      </c>
    </row>
    <row r="312" spans="1:20" x14ac:dyDescent="0.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17"/>
        <v>20.333333333333332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>
        <v>1272171600</v>
      </c>
      <c r="M312" t="b">
        <v>0</v>
      </c>
      <c r="N312" t="b">
        <v>0</v>
      </c>
      <c r="O312" s="14" t="s">
        <v>2100</v>
      </c>
      <c r="P312" t="s">
        <v>2023</v>
      </c>
      <c r="Q312" t="s">
        <v>2024</v>
      </c>
      <c r="R312" s="5">
        <f t="shared" si="18"/>
        <v>99.125</v>
      </c>
      <c r="S312" s="8">
        <f t="shared" si="19"/>
        <v>40277.208333333336</v>
      </c>
      <c r="T312" s="8">
        <f t="shared" si="20"/>
        <v>40277.208333333336</v>
      </c>
    </row>
    <row r="313" spans="1:20" x14ac:dyDescent="0.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17"/>
        <v>203.36507936507937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>
        <v>1298872800</v>
      </c>
      <c r="M313" t="b">
        <v>0</v>
      </c>
      <c r="N313" t="b">
        <v>0</v>
      </c>
      <c r="O313" s="14" t="s">
        <v>2092</v>
      </c>
      <c r="P313" t="s">
        <v>2012</v>
      </c>
      <c r="Q313" t="s">
        <v>2013</v>
      </c>
      <c r="R313" s="5">
        <f t="shared" si="18"/>
        <v>105.88429752066116</v>
      </c>
      <c r="S313" s="8">
        <f t="shared" si="19"/>
        <v>40590.25</v>
      </c>
      <c r="T313" s="8">
        <f t="shared" si="20"/>
        <v>40590.25</v>
      </c>
    </row>
    <row r="314" spans="1:20" x14ac:dyDescent="0.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17"/>
        <v>310.2284263959391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>
        <v>1383282000</v>
      </c>
      <c r="M314" t="b">
        <v>0</v>
      </c>
      <c r="N314" t="b">
        <v>0</v>
      </c>
      <c r="O314" s="14" t="s">
        <v>2092</v>
      </c>
      <c r="P314" t="s">
        <v>2012</v>
      </c>
      <c r="Q314" t="s">
        <v>2013</v>
      </c>
      <c r="R314" s="5">
        <f t="shared" si="18"/>
        <v>48.996525921966864</v>
      </c>
      <c r="S314" s="8">
        <f t="shared" si="19"/>
        <v>41572.208333333336</v>
      </c>
      <c r="T314" s="8">
        <f t="shared" si="20"/>
        <v>41572.208333333336</v>
      </c>
    </row>
    <row r="315" spans="1:20" x14ac:dyDescent="0.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17"/>
        <v>395.31818181818181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>
        <v>1330495200</v>
      </c>
      <c r="M315" t="b">
        <v>0</v>
      </c>
      <c r="N315" t="b">
        <v>0</v>
      </c>
      <c r="O315" s="14" t="s">
        <v>2090</v>
      </c>
      <c r="P315" t="s">
        <v>2008</v>
      </c>
      <c r="Q315" t="s">
        <v>2009</v>
      </c>
      <c r="R315" s="5">
        <f t="shared" si="18"/>
        <v>39</v>
      </c>
      <c r="S315" s="8">
        <f t="shared" si="19"/>
        <v>40966.25</v>
      </c>
      <c r="T315" s="8">
        <f t="shared" si="20"/>
        <v>40966.25</v>
      </c>
    </row>
    <row r="316" spans="1:20" x14ac:dyDescent="0.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17"/>
        <v>294.71428571428572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>
        <v>1552798800</v>
      </c>
      <c r="M316" t="b">
        <v>0</v>
      </c>
      <c r="N316" t="b">
        <v>1</v>
      </c>
      <c r="O316" s="14" t="s">
        <v>2093</v>
      </c>
      <c r="P316" t="s">
        <v>2014</v>
      </c>
      <c r="Q316" t="s">
        <v>2015</v>
      </c>
      <c r="R316" s="5">
        <f t="shared" si="18"/>
        <v>31.022556390977442</v>
      </c>
      <c r="S316" s="8">
        <f t="shared" si="19"/>
        <v>43536.208333333328</v>
      </c>
      <c r="T316" s="8">
        <f t="shared" si="20"/>
        <v>43536.208333333328</v>
      </c>
    </row>
    <row r="317" spans="1:20" ht="31.5" x14ac:dyDescent="0.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17"/>
        <v>33.89473684210526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>
        <v>1403413200</v>
      </c>
      <c r="M317" t="b">
        <v>0</v>
      </c>
      <c r="N317" t="b">
        <v>0</v>
      </c>
      <c r="O317" s="14" t="s">
        <v>2092</v>
      </c>
      <c r="P317" t="s">
        <v>2012</v>
      </c>
      <c r="Q317" t="s">
        <v>2013</v>
      </c>
      <c r="R317" s="5">
        <f t="shared" si="18"/>
        <v>103.87096774193549</v>
      </c>
      <c r="S317" s="8">
        <f t="shared" si="19"/>
        <v>41783.208333333336</v>
      </c>
      <c r="T317" s="8">
        <f t="shared" si="20"/>
        <v>41783.208333333336</v>
      </c>
    </row>
    <row r="318" spans="1:20" x14ac:dyDescent="0.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17"/>
        <v>66.677083333333329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>
        <v>1574229600</v>
      </c>
      <c r="M318" t="b">
        <v>0</v>
      </c>
      <c r="N318" t="b">
        <v>1</v>
      </c>
      <c r="O318" s="14" t="s">
        <v>2089</v>
      </c>
      <c r="P318" t="s">
        <v>2006</v>
      </c>
      <c r="Q318" t="s">
        <v>2007</v>
      </c>
      <c r="R318" s="5">
        <f t="shared" si="18"/>
        <v>59.268518518518519</v>
      </c>
      <c r="S318" s="8">
        <f t="shared" si="19"/>
        <v>43788.25</v>
      </c>
      <c r="T318" s="8">
        <f t="shared" si="20"/>
        <v>43788.25</v>
      </c>
    </row>
    <row r="319" spans="1:20" x14ac:dyDescent="0.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17"/>
        <v>19.227272727272727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>
        <v>1495861200</v>
      </c>
      <c r="M319" t="b">
        <v>0</v>
      </c>
      <c r="N319" t="b">
        <v>0</v>
      </c>
      <c r="O319" s="14" t="s">
        <v>2092</v>
      </c>
      <c r="P319" t="s">
        <v>2012</v>
      </c>
      <c r="Q319" t="s">
        <v>2013</v>
      </c>
      <c r="R319" s="5">
        <f t="shared" si="18"/>
        <v>42.3</v>
      </c>
      <c r="S319" s="8">
        <f t="shared" si="19"/>
        <v>42869.208333333328</v>
      </c>
      <c r="T319" s="8">
        <f t="shared" si="20"/>
        <v>42869.208333333328</v>
      </c>
    </row>
    <row r="320" spans="1:20" ht="31.5" x14ac:dyDescent="0.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17"/>
        <v>15.842105263157894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>
        <v>1392530400</v>
      </c>
      <c r="M320" t="b">
        <v>0</v>
      </c>
      <c r="N320" t="b">
        <v>0</v>
      </c>
      <c r="O320" s="14" t="s">
        <v>2090</v>
      </c>
      <c r="P320" t="s">
        <v>2008</v>
      </c>
      <c r="Q320" t="s">
        <v>2009</v>
      </c>
      <c r="R320" s="5">
        <f t="shared" si="18"/>
        <v>53.117647058823529</v>
      </c>
      <c r="S320" s="8">
        <f t="shared" si="19"/>
        <v>41684.25</v>
      </c>
      <c r="T320" s="8">
        <f t="shared" si="20"/>
        <v>41684.25</v>
      </c>
    </row>
    <row r="321" spans="1:20" x14ac:dyDescent="0.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17"/>
        <v>38.702380952380956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>
        <v>1283662800</v>
      </c>
      <c r="M321" t="b">
        <v>0</v>
      </c>
      <c r="N321" t="b">
        <v>0</v>
      </c>
      <c r="O321" s="14" t="s">
        <v>2091</v>
      </c>
      <c r="P321" t="s">
        <v>2010</v>
      </c>
      <c r="Q321" t="s">
        <v>2011</v>
      </c>
      <c r="R321" s="5">
        <f t="shared" si="18"/>
        <v>50.796875</v>
      </c>
      <c r="S321" s="8">
        <f t="shared" si="19"/>
        <v>40402.208333333336</v>
      </c>
      <c r="T321" s="8">
        <f t="shared" si="20"/>
        <v>40402.208333333336</v>
      </c>
    </row>
    <row r="322" spans="1:20" x14ac:dyDescent="0.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si="17"/>
        <v>9.5876777251184837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>
        <v>1305781200</v>
      </c>
      <c r="M322" t="b">
        <v>0</v>
      </c>
      <c r="N322" t="b">
        <v>0</v>
      </c>
      <c r="O322" s="14" t="s">
        <v>2102</v>
      </c>
      <c r="P322" t="s">
        <v>2020</v>
      </c>
      <c r="Q322" t="s">
        <v>2026</v>
      </c>
      <c r="R322" s="5">
        <f t="shared" si="18"/>
        <v>101.15</v>
      </c>
      <c r="S322" s="8">
        <f t="shared" si="19"/>
        <v>40673.208333333336</v>
      </c>
      <c r="T322" s="8">
        <f t="shared" si="20"/>
        <v>40673.208333333336</v>
      </c>
    </row>
    <row r="323" spans="1:20" ht="31.5" x14ac:dyDescent="0.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ref="F323:F386" si="21">E323/D323*100</f>
        <v>94.144366197183089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>
        <v>1302325200</v>
      </c>
      <c r="M323" t="b">
        <v>0</v>
      </c>
      <c r="N323" t="b">
        <v>0</v>
      </c>
      <c r="O323" s="14" t="s">
        <v>2101</v>
      </c>
      <c r="P323" t="s">
        <v>2014</v>
      </c>
      <c r="Q323" t="s">
        <v>2025</v>
      </c>
      <c r="R323" s="5">
        <f t="shared" ref="R323:R386" si="22">E323/H323</f>
        <v>65.000810372771468</v>
      </c>
      <c r="S323" s="8">
        <f t="shared" ref="S323:S386" si="23">(((K323/60)/60)/24)+DATE(1970,1,1)</f>
        <v>40634.208333333336</v>
      </c>
      <c r="T323" s="8">
        <f t="shared" ref="T323:T386" si="24">(((K323/60)/60)/24)+DATE(1970,1,1)</f>
        <v>40634.208333333336</v>
      </c>
    </row>
    <row r="324" spans="1:20" ht="31.5" x14ac:dyDescent="0.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21"/>
        <v>166.56234096692114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>
        <v>1291788000</v>
      </c>
      <c r="M324" t="b">
        <v>0</v>
      </c>
      <c r="N324" t="b">
        <v>0</v>
      </c>
      <c r="O324" s="14" t="s">
        <v>2092</v>
      </c>
      <c r="P324" t="s">
        <v>2012</v>
      </c>
      <c r="Q324" t="s">
        <v>2013</v>
      </c>
      <c r="R324" s="5">
        <f t="shared" si="22"/>
        <v>37.998645510835914</v>
      </c>
      <c r="S324" s="8">
        <f t="shared" si="23"/>
        <v>40507.25</v>
      </c>
      <c r="T324" s="8">
        <f t="shared" si="24"/>
        <v>40507.25</v>
      </c>
    </row>
    <row r="325" spans="1:20" x14ac:dyDescent="0.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si="21"/>
        <v>24.134831460674157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>
        <v>1396069200</v>
      </c>
      <c r="M325" t="b">
        <v>0</v>
      </c>
      <c r="N325" t="b">
        <v>0</v>
      </c>
      <c r="O325" s="14" t="s">
        <v>2093</v>
      </c>
      <c r="P325" t="s">
        <v>2014</v>
      </c>
      <c r="Q325" t="s">
        <v>2015</v>
      </c>
      <c r="R325" s="5">
        <f t="shared" si="22"/>
        <v>82.615384615384613</v>
      </c>
      <c r="S325" s="8">
        <f t="shared" si="23"/>
        <v>41725.208333333336</v>
      </c>
      <c r="T325" s="8">
        <f t="shared" si="24"/>
        <v>41725.208333333336</v>
      </c>
    </row>
    <row r="326" spans="1:20" x14ac:dyDescent="0.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21"/>
        <v>164.05633802816902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>
        <v>1435899600</v>
      </c>
      <c r="M326" t="b">
        <v>0</v>
      </c>
      <c r="N326" t="b">
        <v>1</v>
      </c>
      <c r="O326" s="14" t="s">
        <v>2092</v>
      </c>
      <c r="P326" t="s">
        <v>2012</v>
      </c>
      <c r="Q326" t="s">
        <v>2013</v>
      </c>
      <c r="R326" s="5">
        <f t="shared" si="22"/>
        <v>37.941368078175898</v>
      </c>
      <c r="S326" s="8">
        <f t="shared" si="23"/>
        <v>42176.208333333328</v>
      </c>
      <c r="T326" s="8">
        <f t="shared" si="24"/>
        <v>42176.208333333328</v>
      </c>
    </row>
    <row r="327" spans="1:20" ht="31.5" x14ac:dyDescent="0.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21"/>
        <v>90.723076923076931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>
        <v>1531112400</v>
      </c>
      <c r="M327" t="b">
        <v>0</v>
      </c>
      <c r="N327" t="b">
        <v>1</v>
      </c>
      <c r="O327" s="14" t="s">
        <v>2092</v>
      </c>
      <c r="P327" t="s">
        <v>2012</v>
      </c>
      <c r="Q327" t="s">
        <v>2013</v>
      </c>
      <c r="R327" s="5">
        <f t="shared" si="22"/>
        <v>80.780821917808225</v>
      </c>
      <c r="S327" s="8">
        <f t="shared" si="23"/>
        <v>43267.208333333328</v>
      </c>
      <c r="T327" s="8">
        <f t="shared" si="24"/>
        <v>43267.208333333328</v>
      </c>
    </row>
    <row r="328" spans="1:20" ht="31.5" x14ac:dyDescent="0.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21"/>
        <v>46.194444444444443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>
        <v>1451628000</v>
      </c>
      <c r="M328" t="b">
        <v>0</v>
      </c>
      <c r="N328" t="b">
        <v>0</v>
      </c>
      <c r="O328" s="14" t="s">
        <v>2099</v>
      </c>
      <c r="P328" t="s">
        <v>2014</v>
      </c>
      <c r="Q328" t="s">
        <v>2022</v>
      </c>
      <c r="R328" s="5">
        <f t="shared" si="22"/>
        <v>25.984375</v>
      </c>
      <c r="S328" s="8">
        <f t="shared" si="23"/>
        <v>42364.25</v>
      </c>
      <c r="T328" s="8">
        <f t="shared" si="24"/>
        <v>42364.25</v>
      </c>
    </row>
    <row r="329" spans="1:20" x14ac:dyDescent="0.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21"/>
        <v>38.53846153846154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>
        <v>1567314000</v>
      </c>
      <c r="M329" t="b">
        <v>0</v>
      </c>
      <c r="N329" t="b">
        <v>1</v>
      </c>
      <c r="O329" s="14" t="s">
        <v>2092</v>
      </c>
      <c r="P329" t="s">
        <v>2012</v>
      </c>
      <c r="Q329" t="s">
        <v>2013</v>
      </c>
      <c r="R329" s="5">
        <f t="shared" si="22"/>
        <v>30.363636363636363</v>
      </c>
      <c r="S329" s="8">
        <f t="shared" si="23"/>
        <v>43705.208333333328</v>
      </c>
      <c r="T329" s="8">
        <f t="shared" si="24"/>
        <v>43705.208333333328</v>
      </c>
    </row>
    <row r="330" spans="1:20" ht="31.5" x14ac:dyDescent="0.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21"/>
        <v>133.56231003039514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>
        <v>1544508000</v>
      </c>
      <c r="M330" t="b">
        <v>0</v>
      </c>
      <c r="N330" t="b">
        <v>0</v>
      </c>
      <c r="O330" s="14" t="s">
        <v>2090</v>
      </c>
      <c r="P330" t="s">
        <v>2008</v>
      </c>
      <c r="Q330" t="s">
        <v>2009</v>
      </c>
      <c r="R330" s="5">
        <f t="shared" si="22"/>
        <v>54.004916018025398</v>
      </c>
      <c r="S330" s="8">
        <f t="shared" si="23"/>
        <v>43434.25</v>
      </c>
      <c r="T330" s="8">
        <f t="shared" si="24"/>
        <v>43434.25</v>
      </c>
    </row>
    <row r="331" spans="1:20" x14ac:dyDescent="0.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21"/>
        <v>22.896588486140725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>
        <v>1482472800</v>
      </c>
      <c r="M331" t="b">
        <v>0</v>
      </c>
      <c r="N331" t="b">
        <v>0</v>
      </c>
      <c r="O331" s="14" t="s">
        <v>2100</v>
      </c>
      <c r="P331" t="s">
        <v>2023</v>
      </c>
      <c r="Q331" t="s">
        <v>2024</v>
      </c>
      <c r="R331" s="5">
        <f t="shared" si="22"/>
        <v>101.78672985781991</v>
      </c>
      <c r="S331" s="8">
        <f t="shared" si="23"/>
        <v>42716.25</v>
      </c>
      <c r="T331" s="8">
        <f t="shared" si="24"/>
        <v>42716.25</v>
      </c>
    </row>
    <row r="332" spans="1:20" ht="31.5" x14ac:dyDescent="0.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21"/>
        <v>184.95548961424333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>
        <v>1512799200</v>
      </c>
      <c r="M332" t="b">
        <v>0</v>
      </c>
      <c r="N332" t="b">
        <v>0</v>
      </c>
      <c r="O332" s="14" t="s">
        <v>2093</v>
      </c>
      <c r="P332" t="s">
        <v>2014</v>
      </c>
      <c r="Q332" t="s">
        <v>2015</v>
      </c>
      <c r="R332" s="5">
        <f t="shared" si="22"/>
        <v>45.003610108303249</v>
      </c>
      <c r="S332" s="8">
        <f t="shared" si="23"/>
        <v>43077.25</v>
      </c>
      <c r="T332" s="8">
        <f t="shared" si="24"/>
        <v>43077.25</v>
      </c>
    </row>
    <row r="333" spans="1:20" x14ac:dyDescent="0.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21"/>
        <v>443.72727272727275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>
        <v>1324360800</v>
      </c>
      <c r="M333" t="b">
        <v>0</v>
      </c>
      <c r="N333" t="b">
        <v>0</v>
      </c>
      <c r="O333" s="14" t="s">
        <v>2089</v>
      </c>
      <c r="P333" t="s">
        <v>2006</v>
      </c>
      <c r="Q333" t="s">
        <v>2007</v>
      </c>
      <c r="R333" s="5">
        <f t="shared" si="22"/>
        <v>77.068421052631578</v>
      </c>
      <c r="S333" s="8">
        <f t="shared" si="23"/>
        <v>40896.25</v>
      </c>
      <c r="T333" s="8">
        <f t="shared" si="24"/>
        <v>40896.25</v>
      </c>
    </row>
    <row r="334" spans="1:20" ht="31.5" x14ac:dyDescent="0.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21"/>
        <v>199.9806763285024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>
        <v>1364533200</v>
      </c>
      <c r="M334" t="b">
        <v>0</v>
      </c>
      <c r="N334" t="b">
        <v>0</v>
      </c>
      <c r="O334" s="14" t="s">
        <v>2097</v>
      </c>
      <c r="P334" t="s">
        <v>2010</v>
      </c>
      <c r="Q334" t="s">
        <v>2019</v>
      </c>
      <c r="R334" s="5">
        <f t="shared" si="22"/>
        <v>88.076595744680844</v>
      </c>
      <c r="S334" s="8">
        <f t="shared" si="23"/>
        <v>41361.208333333336</v>
      </c>
      <c r="T334" s="8">
        <f t="shared" si="24"/>
        <v>41361.208333333336</v>
      </c>
    </row>
    <row r="335" spans="1:20" x14ac:dyDescent="0.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21"/>
        <v>123.95833333333333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>
        <v>1545112800</v>
      </c>
      <c r="M335" t="b">
        <v>0</v>
      </c>
      <c r="N335" t="b">
        <v>0</v>
      </c>
      <c r="O335" s="14" t="s">
        <v>2092</v>
      </c>
      <c r="P335" t="s">
        <v>2012</v>
      </c>
      <c r="Q335" t="s">
        <v>2013</v>
      </c>
      <c r="R335" s="5">
        <f t="shared" si="22"/>
        <v>47.035573122529641</v>
      </c>
      <c r="S335" s="8">
        <f t="shared" si="23"/>
        <v>43424.25</v>
      </c>
      <c r="T335" s="8">
        <f t="shared" si="24"/>
        <v>43424.25</v>
      </c>
    </row>
    <row r="336" spans="1:20" x14ac:dyDescent="0.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21"/>
        <v>186.61329305135951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>
        <v>1516168800</v>
      </c>
      <c r="M336" t="b">
        <v>0</v>
      </c>
      <c r="N336" t="b">
        <v>0</v>
      </c>
      <c r="O336" s="14" t="s">
        <v>2090</v>
      </c>
      <c r="P336" t="s">
        <v>2008</v>
      </c>
      <c r="Q336" t="s">
        <v>2009</v>
      </c>
      <c r="R336" s="5">
        <f t="shared" si="22"/>
        <v>110.99550763701707</v>
      </c>
      <c r="S336" s="8">
        <f t="shared" si="23"/>
        <v>43110.25</v>
      </c>
      <c r="T336" s="8">
        <f t="shared" si="24"/>
        <v>43110.25</v>
      </c>
    </row>
    <row r="337" spans="1:20" x14ac:dyDescent="0.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21"/>
        <v>114.28538550057536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>
        <v>1574920800</v>
      </c>
      <c r="M337" t="b">
        <v>0</v>
      </c>
      <c r="N337" t="b">
        <v>0</v>
      </c>
      <c r="O337" s="14" t="s">
        <v>2090</v>
      </c>
      <c r="P337" t="s">
        <v>2008</v>
      </c>
      <c r="Q337" t="s">
        <v>2009</v>
      </c>
      <c r="R337" s="5">
        <f t="shared" si="22"/>
        <v>87.003066141042481</v>
      </c>
      <c r="S337" s="8">
        <f t="shared" si="23"/>
        <v>43784.25</v>
      </c>
      <c r="T337" s="8">
        <f t="shared" si="24"/>
        <v>43784.25</v>
      </c>
    </row>
    <row r="338" spans="1:20" x14ac:dyDescent="0.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21"/>
        <v>97.032531824611041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>
        <v>1292479200</v>
      </c>
      <c r="M338" t="b">
        <v>0</v>
      </c>
      <c r="N338" t="b">
        <v>1</v>
      </c>
      <c r="O338" s="14" t="s">
        <v>2090</v>
      </c>
      <c r="P338" t="s">
        <v>2008</v>
      </c>
      <c r="Q338" t="s">
        <v>2009</v>
      </c>
      <c r="R338" s="5">
        <f t="shared" si="22"/>
        <v>63.994402985074629</v>
      </c>
      <c r="S338" s="8">
        <f t="shared" si="23"/>
        <v>40527.25</v>
      </c>
      <c r="T338" s="8">
        <f t="shared" si="24"/>
        <v>40527.25</v>
      </c>
    </row>
    <row r="339" spans="1:20" x14ac:dyDescent="0.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21"/>
        <v>122.81904761904762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>
        <v>1573538400</v>
      </c>
      <c r="M339" t="b">
        <v>0</v>
      </c>
      <c r="N339" t="b">
        <v>0</v>
      </c>
      <c r="O339" s="14" t="s">
        <v>2092</v>
      </c>
      <c r="P339" t="s">
        <v>2012</v>
      </c>
      <c r="Q339" t="s">
        <v>2013</v>
      </c>
      <c r="R339" s="5">
        <f t="shared" si="22"/>
        <v>105.9945205479452</v>
      </c>
      <c r="S339" s="8">
        <f t="shared" si="23"/>
        <v>43780.25</v>
      </c>
      <c r="T339" s="8">
        <f t="shared" si="24"/>
        <v>43780.25</v>
      </c>
    </row>
    <row r="340" spans="1:20" x14ac:dyDescent="0.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21"/>
        <v>179.14326647564468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>
        <v>1320382800</v>
      </c>
      <c r="M340" t="b">
        <v>0</v>
      </c>
      <c r="N340" t="b">
        <v>0</v>
      </c>
      <c r="O340" s="14" t="s">
        <v>2092</v>
      </c>
      <c r="P340" t="s">
        <v>2012</v>
      </c>
      <c r="Q340" t="s">
        <v>2013</v>
      </c>
      <c r="R340" s="5">
        <f t="shared" si="22"/>
        <v>73.989349112426041</v>
      </c>
      <c r="S340" s="8">
        <f t="shared" si="23"/>
        <v>40821.208333333336</v>
      </c>
      <c r="T340" s="8">
        <f t="shared" si="24"/>
        <v>40821.208333333336</v>
      </c>
    </row>
    <row r="341" spans="1:20" x14ac:dyDescent="0.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21"/>
        <v>79.951577402787962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s="14" t="s">
        <v>2092</v>
      </c>
      <c r="P341" t="s">
        <v>2012</v>
      </c>
      <c r="Q341" t="s">
        <v>2013</v>
      </c>
      <c r="R341" s="5">
        <f t="shared" si="22"/>
        <v>84.02004626060139</v>
      </c>
      <c r="S341" s="8">
        <f t="shared" si="23"/>
        <v>42949.208333333328</v>
      </c>
      <c r="T341" s="8">
        <f t="shared" si="24"/>
        <v>42949.208333333328</v>
      </c>
    </row>
    <row r="342" spans="1:20" x14ac:dyDescent="0.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21"/>
        <v>94.242587601078171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>
        <v>1323756000</v>
      </c>
      <c r="M342" t="b">
        <v>0</v>
      </c>
      <c r="N342" t="b">
        <v>0</v>
      </c>
      <c r="O342" s="14" t="s">
        <v>2103</v>
      </c>
      <c r="P342" t="s">
        <v>2027</v>
      </c>
      <c r="Q342" t="s">
        <v>2028</v>
      </c>
      <c r="R342" s="5">
        <f t="shared" si="22"/>
        <v>88.966921119592882</v>
      </c>
      <c r="S342" s="8">
        <f t="shared" si="23"/>
        <v>40889.25</v>
      </c>
      <c r="T342" s="8">
        <f t="shared" si="24"/>
        <v>40889.25</v>
      </c>
    </row>
    <row r="343" spans="1:20" x14ac:dyDescent="0.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21"/>
        <v>84.669291338582681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>
        <v>1441342800</v>
      </c>
      <c r="M343" t="b">
        <v>0</v>
      </c>
      <c r="N343" t="b">
        <v>0</v>
      </c>
      <c r="O343" s="14" t="s">
        <v>2096</v>
      </c>
      <c r="P343" t="s">
        <v>2008</v>
      </c>
      <c r="Q343" t="s">
        <v>2018</v>
      </c>
      <c r="R343" s="5">
        <f t="shared" si="22"/>
        <v>76.990453460620529</v>
      </c>
      <c r="S343" s="8">
        <f t="shared" si="23"/>
        <v>42244.208333333328</v>
      </c>
      <c r="T343" s="8">
        <f t="shared" si="24"/>
        <v>42244.208333333328</v>
      </c>
    </row>
    <row r="344" spans="1:20" x14ac:dyDescent="0.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21"/>
        <v>66.521920668058456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>
        <v>1375333200</v>
      </c>
      <c r="M344" t="b">
        <v>0</v>
      </c>
      <c r="N344" t="b">
        <v>0</v>
      </c>
      <c r="O344" s="14" t="s">
        <v>2092</v>
      </c>
      <c r="P344" t="s">
        <v>2012</v>
      </c>
      <c r="Q344" t="s">
        <v>2013</v>
      </c>
      <c r="R344" s="5">
        <f t="shared" si="22"/>
        <v>97.146341463414629</v>
      </c>
      <c r="S344" s="8">
        <f t="shared" si="23"/>
        <v>41475.208333333336</v>
      </c>
      <c r="T344" s="8">
        <f t="shared" si="24"/>
        <v>41475.208333333336</v>
      </c>
    </row>
    <row r="345" spans="1:20" x14ac:dyDescent="0.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21"/>
        <v>53.922222222222224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>
        <v>1389420000</v>
      </c>
      <c r="M345" t="b">
        <v>0</v>
      </c>
      <c r="N345" t="b">
        <v>0</v>
      </c>
      <c r="O345" s="14" t="s">
        <v>2092</v>
      </c>
      <c r="P345" t="s">
        <v>2012</v>
      </c>
      <c r="Q345" t="s">
        <v>2013</v>
      </c>
      <c r="R345" s="5">
        <f t="shared" si="22"/>
        <v>33.013605442176868</v>
      </c>
      <c r="S345" s="8">
        <f t="shared" si="23"/>
        <v>41597.25</v>
      </c>
      <c r="T345" s="8">
        <f t="shared" si="24"/>
        <v>41597.25</v>
      </c>
    </row>
    <row r="346" spans="1:20" x14ac:dyDescent="0.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21"/>
        <v>41.983299595141702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>
        <v>1520056800</v>
      </c>
      <c r="M346" t="b">
        <v>0</v>
      </c>
      <c r="N346" t="b">
        <v>0</v>
      </c>
      <c r="O346" s="14" t="s">
        <v>2100</v>
      </c>
      <c r="P346" t="s">
        <v>2023</v>
      </c>
      <c r="Q346" t="s">
        <v>2024</v>
      </c>
      <c r="R346" s="5">
        <f t="shared" si="22"/>
        <v>99.950602409638549</v>
      </c>
      <c r="S346" s="8">
        <f t="shared" si="23"/>
        <v>43122.25</v>
      </c>
      <c r="T346" s="8">
        <f t="shared" si="24"/>
        <v>43122.25</v>
      </c>
    </row>
    <row r="347" spans="1:20" x14ac:dyDescent="0.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21"/>
        <v>14.69479695431472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>
        <v>1436504400</v>
      </c>
      <c r="M347" t="b">
        <v>0</v>
      </c>
      <c r="N347" t="b">
        <v>0</v>
      </c>
      <c r="O347" s="14" t="s">
        <v>2095</v>
      </c>
      <c r="P347" t="s">
        <v>2014</v>
      </c>
      <c r="Q347" t="s">
        <v>2017</v>
      </c>
      <c r="R347" s="5">
        <f t="shared" si="22"/>
        <v>69.966767371601208</v>
      </c>
      <c r="S347" s="8">
        <f t="shared" si="23"/>
        <v>42194.208333333328</v>
      </c>
      <c r="T347" s="8">
        <f t="shared" si="24"/>
        <v>42194.208333333328</v>
      </c>
    </row>
    <row r="348" spans="1:20" x14ac:dyDescent="0.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21"/>
        <v>34.475000000000001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>
        <v>1508302800</v>
      </c>
      <c r="M348" t="b">
        <v>0</v>
      </c>
      <c r="N348" t="b">
        <v>1</v>
      </c>
      <c r="O348" s="14" t="s">
        <v>2096</v>
      </c>
      <c r="P348" t="s">
        <v>2008</v>
      </c>
      <c r="Q348" t="s">
        <v>2018</v>
      </c>
      <c r="R348" s="5">
        <f t="shared" si="22"/>
        <v>110.32</v>
      </c>
      <c r="S348" s="8">
        <f t="shared" si="23"/>
        <v>42971.208333333328</v>
      </c>
      <c r="T348" s="8">
        <f t="shared" si="24"/>
        <v>42971.208333333328</v>
      </c>
    </row>
    <row r="349" spans="1:20" x14ac:dyDescent="0.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21"/>
        <v>1400.7777777777778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>
        <v>1425708000</v>
      </c>
      <c r="M349" t="b">
        <v>0</v>
      </c>
      <c r="N349" t="b">
        <v>0</v>
      </c>
      <c r="O349" s="14" t="s">
        <v>2091</v>
      </c>
      <c r="P349" t="s">
        <v>2010</v>
      </c>
      <c r="Q349" t="s">
        <v>2011</v>
      </c>
      <c r="R349" s="5">
        <f t="shared" si="22"/>
        <v>66.005235602094245</v>
      </c>
      <c r="S349" s="8">
        <f t="shared" si="23"/>
        <v>42046.25</v>
      </c>
      <c r="T349" s="8">
        <f t="shared" si="24"/>
        <v>42046.25</v>
      </c>
    </row>
    <row r="350" spans="1:20" x14ac:dyDescent="0.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21"/>
        <v>71.770351758793964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>
        <v>1488348000</v>
      </c>
      <c r="M350" t="b">
        <v>0</v>
      </c>
      <c r="N350" t="b">
        <v>0</v>
      </c>
      <c r="O350" s="14" t="s">
        <v>2089</v>
      </c>
      <c r="P350" t="s">
        <v>2006</v>
      </c>
      <c r="Q350" t="s">
        <v>2007</v>
      </c>
      <c r="R350" s="5">
        <f t="shared" si="22"/>
        <v>41.005742176284812</v>
      </c>
      <c r="S350" s="8">
        <f t="shared" si="23"/>
        <v>42782.25</v>
      </c>
      <c r="T350" s="8">
        <f t="shared" si="24"/>
        <v>42782.25</v>
      </c>
    </row>
    <row r="351" spans="1:20" x14ac:dyDescent="0.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21"/>
        <v>53.074115044247783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>
        <v>1502600400</v>
      </c>
      <c r="M351" t="b">
        <v>0</v>
      </c>
      <c r="N351" t="b">
        <v>0</v>
      </c>
      <c r="O351" s="14" t="s">
        <v>2092</v>
      </c>
      <c r="P351" t="s">
        <v>2012</v>
      </c>
      <c r="Q351" t="s">
        <v>2013</v>
      </c>
      <c r="R351" s="5">
        <f t="shared" si="22"/>
        <v>103.96316359696641</v>
      </c>
      <c r="S351" s="8">
        <f t="shared" si="23"/>
        <v>42930.208333333328</v>
      </c>
      <c r="T351" s="8">
        <f t="shared" si="24"/>
        <v>42930.208333333328</v>
      </c>
    </row>
    <row r="352" spans="1:20" x14ac:dyDescent="0.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>
        <v>1433653200</v>
      </c>
      <c r="M352" t="b">
        <v>0</v>
      </c>
      <c r="N352" t="b">
        <v>1</v>
      </c>
      <c r="O352" s="14" t="s">
        <v>2106</v>
      </c>
      <c r="P352" t="s">
        <v>2008</v>
      </c>
      <c r="Q352" t="s">
        <v>2031</v>
      </c>
      <c r="R352" s="5">
        <f t="shared" si="22"/>
        <v>5</v>
      </c>
      <c r="S352" s="8">
        <f t="shared" si="23"/>
        <v>42144.208333333328</v>
      </c>
      <c r="T352" s="8">
        <f t="shared" si="24"/>
        <v>42144.208333333328</v>
      </c>
    </row>
    <row r="353" spans="1:20" x14ac:dyDescent="0.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21"/>
        <v>127.70715249662618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>
        <v>1441602000</v>
      </c>
      <c r="M353" t="b">
        <v>0</v>
      </c>
      <c r="N353" t="b">
        <v>0</v>
      </c>
      <c r="O353" s="14" t="s">
        <v>2090</v>
      </c>
      <c r="P353" t="s">
        <v>2008</v>
      </c>
      <c r="Q353" t="s">
        <v>2009</v>
      </c>
      <c r="R353" s="5">
        <f t="shared" si="22"/>
        <v>47.009935419771487</v>
      </c>
      <c r="S353" s="8">
        <f t="shared" si="23"/>
        <v>42240.208333333328</v>
      </c>
      <c r="T353" s="8">
        <f t="shared" si="24"/>
        <v>42240.208333333328</v>
      </c>
    </row>
    <row r="354" spans="1:20" x14ac:dyDescent="0.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21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s="14" t="s">
        <v>2092</v>
      </c>
      <c r="P354" t="s">
        <v>2012</v>
      </c>
      <c r="Q354" t="s">
        <v>2013</v>
      </c>
      <c r="R354" s="5">
        <f t="shared" si="22"/>
        <v>29.606060606060606</v>
      </c>
      <c r="S354" s="8">
        <f t="shared" si="23"/>
        <v>42315.25</v>
      </c>
      <c r="T354" s="8">
        <f t="shared" si="24"/>
        <v>42315.25</v>
      </c>
    </row>
    <row r="355" spans="1:20" x14ac:dyDescent="0.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21"/>
        <v>410.59821428571428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>
        <v>1562389200</v>
      </c>
      <c r="M355" t="b">
        <v>0</v>
      </c>
      <c r="N355" t="b">
        <v>0</v>
      </c>
      <c r="O355" s="14" t="s">
        <v>2092</v>
      </c>
      <c r="P355" t="s">
        <v>2012</v>
      </c>
      <c r="Q355" t="s">
        <v>2013</v>
      </c>
      <c r="R355" s="5">
        <f t="shared" si="22"/>
        <v>81.010569583088667</v>
      </c>
      <c r="S355" s="8">
        <f t="shared" si="23"/>
        <v>43651.208333333328</v>
      </c>
      <c r="T355" s="8">
        <f t="shared" si="24"/>
        <v>43651.208333333328</v>
      </c>
    </row>
    <row r="356" spans="1:20" x14ac:dyDescent="0.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21"/>
        <v>123.73770491803278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>
        <v>1378789200</v>
      </c>
      <c r="M356" t="b">
        <v>0</v>
      </c>
      <c r="N356" t="b">
        <v>0</v>
      </c>
      <c r="O356" s="14" t="s">
        <v>2093</v>
      </c>
      <c r="P356" t="s">
        <v>2014</v>
      </c>
      <c r="Q356" t="s">
        <v>2015</v>
      </c>
      <c r="R356" s="5">
        <f t="shared" si="22"/>
        <v>94.35</v>
      </c>
      <c r="S356" s="8">
        <f t="shared" si="23"/>
        <v>41520.208333333336</v>
      </c>
      <c r="T356" s="8">
        <f t="shared" si="24"/>
        <v>41520.208333333336</v>
      </c>
    </row>
    <row r="357" spans="1:20" x14ac:dyDescent="0.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21"/>
        <v>58.973684210526315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>
        <v>1488520800</v>
      </c>
      <c r="M357" t="b">
        <v>0</v>
      </c>
      <c r="N357" t="b">
        <v>0</v>
      </c>
      <c r="O357" s="14" t="s">
        <v>2097</v>
      </c>
      <c r="P357" t="s">
        <v>2010</v>
      </c>
      <c r="Q357" t="s">
        <v>2019</v>
      </c>
      <c r="R357" s="5">
        <f t="shared" si="22"/>
        <v>26.058139534883722</v>
      </c>
      <c r="S357" s="8">
        <f t="shared" si="23"/>
        <v>42757.25</v>
      </c>
      <c r="T357" s="8">
        <f t="shared" si="24"/>
        <v>42757.25</v>
      </c>
    </row>
    <row r="358" spans="1:20" x14ac:dyDescent="0.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21"/>
        <v>36.892473118279568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>
        <v>1327298400</v>
      </c>
      <c r="M358" t="b">
        <v>0</v>
      </c>
      <c r="N358" t="b">
        <v>0</v>
      </c>
      <c r="O358" s="14" t="s">
        <v>2092</v>
      </c>
      <c r="P358" t="s">
        <v>2012</v>
      </c>
      <c r="Q358" t="s">
        <v>2013</v>
      </c>
      <c r="R358" s="5">
        <f t="shared" si="22"/>
        <v>85.775000000000006</v>
      </c>
      <c r="S358" s="8">
        <f t="shared" si="23"/>
        <v>40922.25</v>
      </c>
      <c r="T358" s="8">
        <f t="shared" si="24"/>
        <v>40922.25</v>
      </c>
    </row>
    <row r="359" spans="1:20" x14ac:dyDescent="0.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21"/>
        <v>184.91304347826087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>
        <v>1443416400</v>
      </c>
      <c r="M359" t="b">
        <v>0</v>
      </c>
      <c r="N359" t="b">
        <v>0</v>
      </c>
      <c r="O359" s="14" t="s">
        <v>2100</v>
      </c>
      <c r="P359" t="s">
        <v>2023</v>
      </c>
      <c r="Q359" t="s">
        <v>2024</v>
      </c>
      <c r="R359" s="5">
        <f t="shared" si="22"/>
        <v>103.73170731707317</v>
      </c>
      <c r="S359" s="8">
        <f t="shared" si="23"/>
        <v>42250.208333333328</v>
      </c>
      <c r="T359" s="8">
        <f t="shared" si="24"/>
        <v>42250.208333333328</v>
      </c>
    </row>
    <row r="360" spans="1:20" x14ac:dyDescent="0.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21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s="14" t="s">
        <v>2103</v>
      </c>
      <c r="P360" t="s">
        <v>2027</v>
      </c>
      <c r="Q360" t="s">
        <v>2028</v>
      </c>
      <c r="R360" s="5">
        <f t="shared" si="22"/>
        <v>49.826086956521742</v>
      </c>
      <c r="S360" s="8">
        <f t="shared" si="23"/>
        <v>43322.208333333328</v>
      </c>
      <c r="T360" s="8">
        <f t="shared" si="24"/>
        <v>43322.208333333328</v>
      </c>
    </row>
    <row r="361" spans="1:20" x14ac:dyDescent="0.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21"/>
        <v>298.7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>
        <v>1315026000</v>
      </c>
      <c r="M361" t="b">
        <v>0</v>
      </c>
      <c r="N361" t="b">
        <v>0</v>
      </c>
      <c r="O361" s="14" t="s">
        <v>2099</v>
      </c>
      <c r="P361" t="s">
        <v>2014</v>
      </c>
      <c r="Q361" t="s">
        <v>2022</v>
      </c>
      <c r="R361" s="5">
        <f t="shared" si="22"/>
        <v>63.893048128342244</v>
      </c>
      <c r="S361" s="8">
        <f t="shared" si="23"/>
        <v>40782.208333333336</v>
      </c>
      <c r="T361" s="8">
        <f t="shared" si="24"/>
        <v>40782.208333333336</v>
      </c>
    </row>
    <row r="362" spans="1:20" x14ac:dyDescent="0.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21"/>
        <v>226.35175879396985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>
        <v>1295071200</v>
      </c>
      <c r="M362" t="b">
        <v>0</v>
      </c>
      <c r="N362" t="b">
        <v>1</v>
      </c>
      <c r="O362" s="14" t="s">
        <v>2092</v>
      </c>
      <c r="P362" t="s">
        <v>2012</v>
      </c>
      <c r="Q362" t="s">
        <v>2013</v>
      </c>
      <c r="R362" s="5">
        <f t="shared" si="22"/>
        <v>47.002434782608695</v>
      </c>
      <c r="S362" s="8">
        <f t="shared" si="23"/>
        <v>40544.25</v>
      </c>
      <c r="T362" s="8">
        <f t="shared" si="24"/>
        <v>40544.25</v>
      </c>
    </row>
    <row r="363" spans="1:20" x14ac:dyDescent="0.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21"/>
        <v>173.56363636363636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>
        <v>1509426000</v>
      </c>
      <c r="M363" t="b">
        <v>0</v>
      </c>
      <c r="N363" t="b">
        <v>0</v>
      </c>
      <c r="O363" s="14" t="s">
        <v>2092</v>
      </c>
      <c r="P363" t="s">
        <v>2012</v>
      </c>
      <c r="Q363" t="s">
        <v>2013</v>
      </c>
      <c r="R363" s="5">
        <f t="shared" si="22"/>
        <v>108.47727272727273</v>
      </c>
      <c r="S363" s="8">
        <f t="shared" si="23"/>
        <v>43015.208333333328</v>
      </c>
      <c r="T363" s="8">
        <f t="shared" si="24"/>
        <v>43015.208333333328</v>
      </c>
    </row>
    <row r="364" spans="1:20" x14ac:dyDescent="0.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21"/>
        <v>371.75675675675677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>
        <v>1299391200</v>
      </c>
      <c r="M364" t="b">
        <v>0</v>
      </c>
      <c r="N364" t="b">
        <v>0</v>
      </c>
      <c r="O364" s="14" t="s">
        <v>2090</v>
      </c>
      <c r="P364" t="s">
        <v>2008</v>
      </c>
      <c r="Q364" t="s">
        <v>2009</v>
      </c>
      <c r="R364" s="5">
        <f t="shared" si="22"/>
        <v>72.015706806282722</v>
      </c>
      <c r="S364" s="8">
        <f t="shared" si="23"/>
        <v>40570.25</v>
      </c>
      <c r="T364" s="8">
        <f t="shared" si="24"/>
        <v>40570.25</v>
      </c>
    </row>
    <row r="365" spans="1:20" x14ac:dyDescent="0.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21"/>
        <v>160.19230769230771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>
        <v>1325052000</v>
      </c>
      <c r="M365" t="b">
        <v>0</v>
      </c>
      <c r="N365" t="b">
        <v>0</v>
      </c>
      <c r="O365" s="14" t="s">
        <v>2090</v>
      </c>
      <c r="P365" t="s">
        <v>2008</v>
      </c>
      <c r="Q365" t="s">
        <v>2009</v>
      </c>
      <c r="R365" s="5">
        <f t="shared" si="22"/>
        <v>59.928057553956833</v>
      </c>
      <c r="S365" s="8">
        <f t="shared" si="23"/>
        <v>40904.25</v>
      </c>
      <c r="T365" s="8">
        <f t="shared" si="24"/>
        <v>40904.25</v>
      </c>
    </row>
    <row r="366" spans="1:20" x14ac:dyDescent="0.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21"/>
        <v>1616.3333333333335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>
        <v>1522818000</v>
      </c>
      <c r="M366" t="b">
        <v>0</v>
      </c>
      <c r="N366" t="b">
        <v>0</v>
      </c>
      <c r="O366" s="14" t="s">
        <v>2096</v>
      </c>
      <c r="P366" t="s">
        <v>2008</v>
      </c>
      <c r="Q366" t="s">
        <v>2018</v>
      </c>
      <c r="R366" s="5">
        <f t="shared" si="22"/>
        <v>78.209677419354833</v>
      </c>
      <c r="S366" s="8">
        <f t="shared" si="23"/>
        <v>43164.25</v>
      </c>
      <c r="T366" s="8">
        <f t="shared" si="24"/>
        <v>43164.25</v>
      </c>
    </row>
    <row r="367" spans="1:20" x14ac:dyDescent="0.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21"/>
        <v>733.4375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>
        <v>1485324000</v>
      </c>
      <c r="M367" t="b">
        <v>0</v>
      </c>
      <c r="N367" t="b">
        <v>0</v>
      </c>
      <c r="O367" s="14" t="s">
        <v>2092</v>
      </c>
      <c r="P367" t="s">
        <v>2012</v>
      </c>
      <c r="Q367" t="s">
        <v>2013</v>
      </c>
      <c r="R367" s="5">
        <f t="shared" si="22"/>
        <v>104.77678571428571</v>
      </c>
      <c r="S367" s="8">
        <f t="shared" si="23"/>
        <v>42733.25</v>
      </c>
      <c r="T367" s="8">
        <f t="shared" si="24"/>
        <v>42733.25</v>
      </c>
    </row>
    <row r="368" spans="1:20" x14ac:dyDescent="0.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21"/>
        <v>592.11111111111109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>
        <v>1294120800</v>
      </c>
      <c r="M368" t="b">
        <v>0</v>
      </c>
      <c r="N368" t="b">
        <v>1</v>
      </c>
      <c r="O368" s="14" t="s">
        <v>2092</v>
      </c>
      <c r="P368" t="s">
        <v>2012</v>
      </c>
      <c r="Q368" t="s">
        <v>2013</v>
      </c>
      <c r="R368" s="5">
        <f t="shared" si="22"/>
        <v>105.52475247524752</v>
      </c>
      <c r="S368" s="8">
        <f t="shared" si="23"/>
        <v>40546.25</v>
      </c>
      <c r="T368" s="8">
        <f t="shared" si="24"/>
        <v>40546.25</v>
      </c>
    </row>
    <row r="369" spans="1:20" x14ac:dyDescent="0.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21"/>
        <v>18.888888888888889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>
        <v>1415685600</v>
      </c>
      <c r="M369" t="b">
        <v>0</v>
      </c>
      <c r="N369" t="b">
        <v>1</v>
      </c>
      <c r="O369" s="14" t="s">
        <v>2092</v>
      </c>
      <c r="P369" t="s">
        <v>2012</v>
      </c>
      <c r="Q369" t="s">
        <v>2013</v>
      </c>
      <c r="R369" s="5">
        <f t="shared" si="22"/>
        <v>24.933333333333334</v>
      </c>
      <c r="S369" s="8">
        <f t="shared" si="23"/>
        <v>41930.208333333336</v>
      </c>
      <c r="T369" s="8">
        <f t="shared" si="24"/>
        <v>41930.208333333336</v>
      </c>
    </row>
    <row r="370" spans="1:20" x14ac:dyDescent="0.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21"/>
        <v>276.80769230769232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>
        <v>1288933200</v>
      </c>
      <c r="M370" t="b">
        <v>0</v>
      </c>
      <c r="N370" t="b">
        <v>1</v>
      </c>
      <c r="O370" s="14" t="s">
        <v>2093</v>
      </c>
      <c r="P370" t="s">
        <v>2014</v>
      </c>
      <c r="Q370" t="s">
        <v>2015</v>
      </c>
      <c r="R370" s="5">
        <f t="shared" si="22"/>
        <v>69.873786407766985</v>
      </c>
      <c r="S370" s="8">
        <f t="shared" si="23"/>
        <v>40464.208333333336</v>
      </c>
      <c r="T370" s="8">
        <f t="shared" si="24"/>
        <v>40464.208333333336</v>
      </c>
    </row>
    <row r="371" spans="1:20" x14ac:dyDescent="0.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21"/>
        <v>273.01851851851848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>
        <v>1363237200</v>
      </c>
      <c r="M371" t="b">
        <v>0</v>
      </c>
      <c r="N371" t="b">
        <v>1</v>
      </c>
      <c r="O371" s="14" t="s">
        <v>2108</v>
      </c>
      <c r="P371" t="s">
        <v>2014</v>
      </c>
      <c r="Q371" t="s">
        <v>2033</v>
      </c>
      <c r="R371" s="5">
        <f t="shared" si="22"/>
        <v>95.733766233766232</v>
      </c>
      <c r="S371" s="8">
        <f t="shared" si="23"/>
        <v>41308.25</v>
      </c>
      <c r="T371" s="8">
        <f t="shared" si="24"/>
        <v>41308.25</v>
      </c>
    </row>
    <row r="372" spans="1:20" x14ac:dyDescent="0.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21"/>
        <v>159.36331255565449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>
        <v>1555822800</v>
      </c>
      <c r="M372" t="b">
        <v>0</v>
      </c>
      <c r="N372" t="b">
        <v>0</v>
      </c>
      <c r="O372" s="14" t="s">
        <v>2092</v>
      </c>
      <c r="P372" t="s">
        <v>2012</v>
      </c>
      <c r="Q372" t="s">
        <v>2013</v>
      </c>
      <c r="R372" s="5">
        <f t="shared" si="22"/>
        <v>29.997485752598056</v>
      </c>
      <c r="S372" s="8">
        <f t="shared" si="23"/>
        <v>43570.208333333328</v>
      </c>
      <c r="T372" s="8">
        <f t="shared" si="24"/>
        <v>43570.208333333328</v>
      </c>
    </row>
    <row r="373" spans="1:20" x14ac:dyDescent="0.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21"/>
        <v>67.869978858350947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>
        <v>1427778000</v>
      </c>
      <c r="M373" t="b">
        <v>0</v>
      </c>
      <c r="N373" t="b">
        <v>0</v>
      </c>
      <c r="O373" s="14" t="s">
        <v>2092</v>
      </c>
      <c r="P373" t="s">
        <v>2012</v>
      </c>
      <c r="Q373" t="s">
        <v>2013</v>
      </c>
      <c r="R373" s="5">
        <f t="shared" si="22"/>
        <v>59.011948529411768</v>
      </c>
      <c r="S373" s="8">
        <f t="shared" si="23"/>
        <v>42043.25</v>
      </c>
      <c r="T373" s="8">
        <f t="shared" si="24"/>
        <v>42043.25</v>
      </c>
    </row>
    <row r="374" spans="1:20" ht="31.5" x14ac:dyDescent="0.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21"/>
        <v>1591.5555555555554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>
        <v>1422424800</v>
      </c>
      <c r="M374" t="b">
        <v>0</v>
      </c>
      <c r="N374" t="b">
        <v>1</v>
      </c>
      <c r="O374" s="14" t="s">
        <v>2093</v>
      </c>
      <c r="P374" t="s">
        <v>2014</v>
      </c>
      <c r="Q374" t="s">
        <v>2015</v>
      </c>
      <c r="R374" s="5">
        <f t="shared" si="22"/>
        <v>84.757396449704146</v>
      </c>
      <c r="S374" s="8">
        <f t="shared" si="23"/>
        <v>42012.25</v>
      </c>
      <c r="T374" s="8">
        <f t="shared" si="24"/>
        <v>42012.25</v>
      </c>
    </row>
    <row r="375" spans="1:20" x14ac:dyDescent="0.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21"/>
        <v>730.18222222222221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>
        <v>1503637200</v>
      </c>
      <c r="M375" t="b">
        <v>0</v>
      </c>
      <c r="N375" t="b">
        <v>0</v>
      </c>
      <c r="O375" s="14" t="s">
        <v>2092</v>
      </c>
      <c r="P375" t="s">
        <v>2012</v>
      </c>
      <c r="Q375" t="s">
        <v>2013</v>
      </c>
      <c r="R375" s="5">
        <f t="shared" si="22"/>
        <v>78.010921177587846</v>
      </c>
      <c r="S375" s="8">
        <f t="shared" si="23"/>
        <v>42964.208333333328</v>
      </c>
      <c r="T375" s="8">
        <f t="shared" si="24"/>
        <v>42964.208333333328</v>
      </c>
    </row>
    <row r="376" spans="1:20" ht="31.5" x14ac:dyDescent="0.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21"/>
        <v>13.185782556750297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>
        <v>1547618400</v>
      </c>
      <c r="M376" t="b">
        <v>0</v>
      </c>
      <c r="N376" t="b">
        <v>1</v>
      </c>
      <c r="O376" s="14" t="s">
        <v>2093</v>
      </c>
      <c r="P376" t="s">
        <v>2014</v>
      </c>
      <c r="Q376" t="s">
        <v>2015</v>
      </c>
      <c r="R376" s="5">
        <f t="shared" si="22"/>
        <v>50.05215419501134</v>
      </c>
      <c r="S376" s="8">
        <f t="shared" si="23"/>
        <v>43476.25</v>
      </c>
      <c r="T376" s="8">
        <f t="shared" si="24"/>
        <v>43476.25</v>
      </c>
    </row>
    <row r="377" spans="1:20" ht="31.5" x14ac:dyDescent="0.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21"/>
        <v>54.777777777777779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>
        <v>1449900000</v>
      </c>
      <c r="M377" t="b">
        <v>0</v>
      </c>
      <c r="N377" t="b">
        <v>0</v>
      </c>
      <c r="O377" s="14" t="s">
        <v>2096</v>
      </c>
      <c r="P377" t="s">
        <v>2008</v>
      </c>
      <c r="Q377" t="s">
        <v>2018</v>
      </c>
      <c r="R377" s="5">
        <f t="shared" si="22"/>
        <v>59.16</v>
      </c>
      <c r="S377" s="8">
        <f t="shared" si="23"/>
        <v>42293.208333333328</v>
      </c>
      <c r="T377" s="8">
        <f t="shared" si="24"/>
        <v>42293.208333333328</v>
      </c>
    </row>
    <row r="378" spans="1:20" x14ac:dyDescent="0.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21"/>
        <v>361.02941176470591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>
        <v>1405141200</v>
      </c>
      <c r="M378" t="b">
        <v>0</v>
      </c>
      <c r="N378" t="b">
        <v>0</v>
      </c>
      <c r="O378" s="14" t="s">
        <v>2090</v>
      </c>
      <c r="P378" t="s">
        <v>2008</v>
      </c>
      <c r="Q378" t="s">
        <v>2009</v>
      </c>
      <c r="R378" s="5">
        <f t="shared" si="22"/>
        <v>93.702290076335885</v>
      </c>
      <c r="S378" s="8">
        <f t="shared" si="23"/>
        <v>41826.208333333336</v>
      </c>
      <c r="T378" s="8">
        <f t="shared" si="24"/>
        <v>41826.208333333336</v>
      </c>
    </row>
    <row r="379" spans="1:20" x14ac:dyDescent="0.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21"/>
        <v>10.257545271629779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>
        <v>1572933600</v>
      </c>
      <c r="M379" t="b">
        <v>0</v>
      </c>
      <c r="N379" t="b">
        <v>0</v>
      </c>
      <c r="O379" s="14" t="s">
        <v>2092</v>
      </c>
      <c r="P379" t="s">
        <v>2012</v>
      </c>
      <c r="Q379" t="s">
        <v>2013</v>
      </c>
      <c r="R379" s="5">
        <f t="shared" si="22"/>
        <v>40.14173228346457</v>
      </c>
      <c r="S379" s="8">
        <f t="shared" si="23"/>
        <v>43760.208333333328</v>
      </c>
      <c r="T379" s="8">
        <f t="shared" si="24"/>
        <v>43760.208333333328</v>
      </c>
    </row>
    <row r="380" spans="1:20" x14ac:dyDescent="0.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21"/>
        <v>13.962962962962964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>
        <v>1530162000</v>
      </c>
      <c r="M380" t="b">
        <v>0</v>
      </c>
      <c r="N380" t="b">
        <v>0</v>
      </c>
      <c r="O380" s="14" t="s">
        <v>2093</v>
      </c>
      <c r="P380" t="s">
        <v>2014</v>
      </c>
      <c r="Q380" t="s">
        <v>2015</v>
      </c>
      <c r="R380" s="5">
        <f t="shared" si="22"/>
        <v>70.090140845070422</v>
      </c>
      <c r="S380" s="8">
        <f t="shared" si="23"/>
        <v>43241.208333333328</v>
      </c>
      <c r="T380" s="8">
        <f t="shared" si="24"/>
        <v>43241.208333333328</v>
      </c>
    </row>
    <row r="381" spans="1:20" x14ac:dyDescent="0.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21"/>
        <v>40.444444444444443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>
        <v>1320904800</v>
      </c>
      <c r="M381" t="b">
        <v>0</v>
      </c>
      <c r="N381" t="b">
        <v>0</v>
      </c>
      <c r="O381" s="14" t="s">
        <v>2092</v>
      </c>
      <c r="P381" t="s">
        <v>2012</v>
      </c>
      <c r="Q381" t="s">
        <v>2013</v>
      </c>
      <c r="R381" s="5">
        <f t="shared" si="22"/>
        <v>66.181818181818187</v>
      </c>
      <c r="S381" s="8">
        <f t="shared" si="23"/>
        <v>40843.208333333336</v>
      </c>
      <c r="T381" s="8">
        <f t="shared" si="24"/>
        <v>40843.208333333336</v>
      </c>
    </row>
    <row r="382" spans="1:20" ht="31.5" x14ac:dyDescent="0.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21"/>
        <v>160.32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>
        <v>1372395600</v>
      </c>
      <c r="M382" t="b">
        <v>0</v>
      </c>
      <c r="N382" t="b">
        <v>0</v>
      </c>
      <c r="O382" s="14" t="s">
        <v>2092</v>
      </c>
      <c r="P382" t="s">
        <v>2012</v>
      </c>
      <c r="Q382" t="s">
        <v>2013</v>
      </c>
      <c r="R382" s="5">
        <f t="shared" si="22"/>
        <v>47.714285714285715</v>
      </c>
      <c r="S382" s="8">
        <f t="shared" si="23"/>
        <v>41448.208333333336</v>
      </c>
      <c r="T382" s="8">
        <f t="shared" si="24"/>
        <v>41448.208333333336</v>
      </c>
    </row>
    <row r="383" spans="1:20" x14ac:dyDescent="0.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21"/>
        <v>183.9433962264151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>
        <v>1437714000</v>
      </c>
      <c r="M383" t="b">
        <v>0</v>
      </c>
      <c r="N383" t="b">
        <v>0</v>
      </c>
      <c r="O383" s="14" t="s">
        <v>2092</v>
      </c>
      <c r="P383" t="s">
        <v>2012</v>
      </c>
      <c r="Q383" t="s">
        <v>2013</v>
      </c>
      <c r="R383" s="5">
        <f t="shared" si="22"/>
        <v>62.896774193548389</v>
      </c>
      <c r="S383" s="8">
        <f t="shared" si="23"/>
        <v>42163.208333333328</v>
      </c>
      <c r="T383" s="8">
        <f t="shared" si="24"/>
        <v>42163.208333333328</v>
      </c>
    </row>
    <row r="384" spans="1:20" ht="31.5" x14ac:dyDescent="0.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21"/>
        <v>63.769230769230766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>
        <v>1509771600</v>
      </c>
      <c r="M384" t="b">
        <v>0</v>
      </c>
      <c r="N384" t="b">
        <v>0</v>
      </c>
      <c r="O384" s="14" t="s">
        <v>2103</v>
      </c>
      <c r="P384" t="s">
        <v>2027</v>
      </c>
      <c r="Q384" t="s">
        <v>2028</v>
      </c>
      <c r="R384" s="5">
        <f t="shared" si="22"/>
        <v>86.611940298507463</v>
      </c>
      <c r="S384" s="8">
        <f t="shared" si="23"/>
        <v>43024.208333333328</v>
      </c>
      <c r="T384" s="8">
        <f t="shared" si="24"/>
        <v>43024.208333333328</v>
      </c>
    </row>
    <row r="385" spans="1:20" x14ac:dyDescent="0.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21"/>
        <v>225.38095238095238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>
        <v>1550556000</v>
      </c>
      <c r="M385" t="b">
        <v>0</v>
      </c>
      <c r="N385" t="b">
        <v>1</v>
      </c>
      <c r="O385" s="14" t="s">
        <v>2089</v>
      </c>
      <c r="P385" t="s">
        <v>2006</v>
      </c>
      <c r="Q385" t="s">
        <v>2007</v>
      </c>
      <c r="R385" s="5">
        <f t="shared" si="22"/>
        <v>75.126984126984127</v>
      </c>
      <c r="S385" s="8">
        <f t="shared" si="23"/>
        <v>43509.25</v>
      </c>
      <c r="T385" s="8">
        <f t="shared" si="24"/>
        <v>43509.25</v>
      </c>
    </row>
    <row r="386" spans="1:20" x14ac:dyDescent="0.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si="21"/>
        <v>172.00961538461539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>
        <v>1489039200</v>
      </c>
      <c r="M386" t="b">
        <v>1</v>
      </c>
      <c r="N386" t="b">
        <v>1</v>
      </c>
      <c r="O386" s="14" t="s">
        <v>2093</v>
      </c>
      <c r="P386" t="s">
        <v>2014</v>
      </c>
      <c r="Q386" t="s">
        <v>2015</v>
      </c>
      <c r="R386" s="5">
        <f t="shared" si="22"/>
        <v>41.004167534903104</v>
      </c>
      <c r="S386" s="8">
        <f t="shared" si="23"/>
        <v>42776.25</v>
      </c>
      <c r="T386" s="8">
        <f t="shared" si="24"/>
        <v>42776.25</v>
      </c>
    </row>
    <row r="387" spans="1:20" ht="31.5" x14ac:dyDescent="0.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ref="F387:F450" si="25">E387/D387*100</f>
        <v>146.16709511568124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>
        <v>1556600400</v>
      </c>
      <c r="M387" t="b">
        <v>0</v>
      </c>
      <c r="N387" t="b">
        <v>0</v>
      </c>
      <c r="O387" s="14" t="s">
        <v>2098</v>
      </c>
      <c r="P387" t="s">
        <v>2020</v>
      </c>
      <c r="Q387" t="s">
        <v>2021</v>
      </c>
      <c r="R387" s="5">
        <f t="shared" ref="R387:R450" si="26">E387/H387</f>
        <v>50.007915567282325</v>
      </c>
      <c r="S387" s="8">
        <f t="shared" ref="S387:S450" si="27">(((K387/60)/60)/24)+DATE(1970,1,1)</f>
        <v>43553.208333333328</v>
      </c>
      <c r="T387" s="8">
        <f t="shared" ref="T387:T450" si="28">(((K387/60)/60)/24)+DATE(1970,1,1)</f>
        <v>43553.208333333328</v>
      </c>
    </row>
    <row r="388" spans="1:20" ht="31.5" x14ac:dyDescent="0.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25"/>
        <v>76.42361623616236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>
        <v>1278565200</v>
      </c>
      <c r="M388" t="b">
        <v>0</v>
      </c>
      <c r="N388" t="b">
        <v>0</v>
      </c>
      <c r="O388" s="14" t="s">
        <v>2092</v>
      </c>
      <c r="P388" t="s">
        <v>2012</v>
      </c>
      <c r="Q388" t="s">
        <v>2013</v>
      </c>
      <c r="R388" s="5">
        <f t="shared" si="26"/>
        <v>96.960674157303373</v>
      </c>
      <c r="S388" s="8">
        <f t="shared" si="27"/>
        <v>40355.208333333336</v>
      </c>
      <c r="T388" s="8">
        <f t="shared" si="28"/>
        <v>40355.208333333336</v>
      </c>
    </row>
    <row r="389" spans="1:20" x14ac:dyDescent="0.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si="25"/>
        <v>39.261467889908261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>
        <v>1339909200</v>
      </c>
      <c r="M389" t="b">
        <v>0</v>
      </c>
      <c r="N389" t="b">
        <v>0</v>
      </c>
      <c r="O389" s="14" t="s">
        <v>2097</v>
      </c>
      <c r="P389" t="s">
        <v>2010</v>
      </c>
      <c r="Q389" t="s">
        <v>2019</v>
      </c>
      <c r="R389" s="5">
        <f t="shared" si="26"/>
        <v>100.93160377358491</v>
      </c>
      <c r="S389" s="8">
        <f t="shared" si="27"/>
        <v>41072.208333333336</v>
      </c>
      <c r="T389" s="8">
        <f t="shared" si="28"/>
        <v>41072.208333333336</v>
      </c>
    </row>
    <row r="390" spans="1:20" x14ac:dyDescent="0.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25"/>
        <v>11.270034843205574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>
        <v>1325829600</v>
      </c>
      <c r="M390" t="b">
        <v>0</v>
      </c>
      <c r="N390" t="b">
        <v>0</v>
      </c>
      <c r="O390" s="14" t="s">
        <v>2096</v>
      </c>
      <c r="P390" t="s">
        <v>2008</v>
      </c>
      <c r="Q390" t="s">
        <v>2018</v>
      </c>
      <c r="R390" s="5">
        <f t="shared" si="26"/>
        <v>89.227586206896547</v>
      </c>
      <c r="S390" s="8">
        <f t="shared" si="27"/>
        <v>40912.25</v>
      </c>
      <c r="T390" s="8">
        <f t="shared" si="28"/>
        <v>40912.25</v>
      </c>
    </row>
    <row r="391" spans="1:20" x14ac:dyDescent="0.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25"/>
        <v>122.11084337349398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>
        <v>1290578400</v>
      </c>
      <c r="M391" t="b">
        <v>0</v>
      </c>
      <c r="N391" t="b">
        <v>0</v>
      </c>
      <c r="O391" s="14" t="s">
        <v>2092</v>
      </c>
      <c r="P391" t="s">
        <v>2012</v>
      </c>
      <c r="Q391" t="s">
        <v>2013</v>
      </c>
      <c r="R391" s="5">
        <f t="shared" si="26"/>
        <v>87.979166666666671</v>
      </c>
      <c r="S391" s="8">
        <f t="shared" si="27"/>
        <v>40479.208333333336</v>
      </c>
      <c r="T391" s="8">
        <f t="shared" si="28"/>
        <v>40479.208333333336</v>
      </c>
    </row>
    <row r="392" spans="1:20" x14ac:dyDescent="0.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25"/>
        <v>186.54166666666669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>
        <v>1380344400</v>
      </c>
      <c r="M392" t="b">
        <v>0</v>
      </c>
      <c r="N392" t="b">
        <v>0</v>
      </c>
      <c r="O392" s="14" t="s">
        <v>2103</v>
      </c>
      <c r="P392" t="s">
        <v>2027</v>
      </c>
      <c r="Q392" t="s">
        <v>2028</v>
      </c>
      <c r="R392" s="5">
        <f t="shared" si="26"/>
        <v>89.54</v>
      </c>
      <c r="S392" s="8">
        <f t="shared" si="27"/>
        <v>41530.208333333336</v>
      </c>
      <c r="T392" s="8">
        <f t="shared" si="28"/>
        <v>41530.208333333336</v>
      </c>
    </row>
    <row r="393" spans="1:20" x14ac:dyDescent="0.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25"/>
        <v>7.2731788079470201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>
        <v>1389852000</v>
      </c>
      <c r="M393" t="b">
        <v>0</v>
      </c>
      <c r="N393" t="b">
        <v>0</v>
      </c>
      <c r="O393" s="14" t="s">
        <v>2098</v>
      </c>
      <c r="P393" t="s">
        <v>2020</v>
      </c>
      <c r="Q393" t="s">
        <v>2021</v>
      </c>
      <c r="R393" s="5">
        <f t="shared" si="26"/>
        <v>29.09271523178808</v>
      </c>
      <c r="S393" s="8">
        <f t="shared" si="27"/>
        <v>41653.25</v>
      </c>
      <c r="T393" s="8">
        <f t="shared" si="28"/>
        <v>41653.25</v>
      </c>
    </row>
    <row r="394" spans="1:20" ht="31.5" x14ac:dyDescent="0.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25"/>
        <v>65.642371234207957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>
        <v>1294466400</v>
      </c>
      <c r="M394" t="b">
        <v>0</v>
      </c>
      <c r="N394" t="b">
        <v>0</v>
      </c>
      <c r="O394" s="14" t="s">
        <v>2097</v>
      </c>
      <c r="P394" t="s">
        <v>2010</v>
      </c>
      <c r="Q394" t="s">
        <v>2019</v>
      </c>
      <c r="R394" s="5">
        <f t="shared" si="26"/>
        <v>42.006218905472636</v>
      </c>
      <c r="S394" s="8">
        <f t="shared" si="27"/>
        <v>40549.25</v>
      </c>
      <c r="T394" s="8">
        <f t="shared" si="28"/>
        <v>40549.25</v>
      </c>
    </row>
    <row r="395" spans="1:20" x14ac:dyDescent="0.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25"/>
        <v>228.96178343949046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s="14" t="s">
        <v>2106</v>
      </c>
      <c r="P395" t="s">
        <v>2008</v>
      </c>
      <c r="Q395" t="s">
        <v>2031</v>
      </c>
      <c r="R395" s="5">
        <f t="shared" si="26"/>
        <v>47.004903563255965</v>
      </c>
      <c r="S395" s="8">
        <f t="shared" si="27"/>
        <v>42933.208333333328</v>
      </c>
      <c r="T395" s="8">
        <f t="shared" si="28"/>
        <v>42933.208333333328</v>
      </c>
    </row>
    <row r="396" spans="1:20" x14ac:dyDescent="0.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25"/>
        <v>469.37499999999994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>
        <v>1375938000</v>
      </c>
      <c r="M396" t="b">
        <v>0</v>
      </c>
      <c r="N396" t="b">
        <v>1</v>
      </c>
      <c r="O396" s="14" t="s">
        <v>2093</v>
      </c>
      <c r="P396" t="s">
        <v>2014</v>
      </c>
      <c r="Q396" t="s">
        <v>2015</v>
      </c>
      <c r="R396" s="5">
        <f t="shared" si="26"/>
        <v>110.44117647058823</v>
      </c>
      <c r="S396" s="8">
        <f t="shared" si="27"/>
        <v>41484.208333333336</v>
      </c>
      <c r="T396" s="8">
        <f t="shared" si="28"/>
        <v>41484.208333333336</v>
      </c>
    </row>
    <row r="397" spans="1:20" ht="31.5" x14ac:dyDescent="0.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25"/>
        <v>130.11267605633802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>
        <v>1323410400</v>
      </c>
      <c r="M397" t="b">
        <v>1</v>
      </c>
      <c r="N397" t="b">
        <v>0</v>
      </c>
      <c r="O397" s="14" t="s">
        <v>2092</v>
      </c>
      <c r="P397" t="s">
        <v>2012</v>
      </c>
      <c r="Q397" t="s">
        <v>2013</v>
      </c>
      <c r="R397" s="5">
        <f t="shared" si="26"/>
        <v>41.990909090909092</v>
      </c>
      <c r="S397" s="8">
        <f t="shared" si="27"/>
        <v>40885.25</v>
      </c>
      <c r="T397" s="8">
        <f t="shared" si="28"/>
        <v>40885.25</v>
      </c>
    </row>
    <row r="398" spans="1:20" x14ac:dyDescent="0.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25"/>
        <v>167.05422993492408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>
        <v>1539406800</v>
      </c>
      <c r="M398" t="b">
        <v>0</v>
      </c>
      <c r="N398" t="b">
        <v>0</v>
      </c>
      <c r="O398" s="14" t="s">
        <v>2095</v>
      </c>
      <c r="P398" t="s">
        <v>2014</v>
      </c>
      <c r="Q398" t="s">
        <v>2017</v>
      </c>
      <c r="R398" s="5">
        <f t="shared" si="26"/>
        <v>48.012468827930178</v>
      </c>
      <c r="S398" s="8">
        <f t="shared" si="27"/>
        <v>43378.208333333328</v>
      </c>
      <c r="T398" s="8">
        <f t="shared" si="28"/>
        <v>43378.208333333328</v>
      </c>
    </row>
    <row r="399" spans="1:20" x14ac:dyDescent="0.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25"/>
        <v>173.8641975308642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>
        <v>1369803600</v>
      </c>
      <c r="M399" t="b">
        <v>0</v>
      </c>
      <c r="N399" t="b">
        <v>0</v>
      </c>
      <c r="O399" s="14" t="s">
        <v>2090</v>
      </c>
      <c r="P399" t="s">
        <v>2008</v>
      </c>
      <c r="Q399" t="s">
        <v>2009</v>
      </c>
      <c r="R399" s="5">
        <f t="shared" si="26"/>
        <v>31.019823788546255</v>
      </c>
      <c r="S399" s="8">
        <f t="shared" si="27"/>
        <v>41417.208333333336</v>
      </c>
      <c r="T399" s="8">
        <f t="shared" si="28"/>
        <v>41417.208333333336</v>
      </c>
    </row>
    <row r="400" spans="1:20" x14ac:dyDescent="0.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25"/>
        <v>717.76470588235293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>
        <v>1525928400</v>
      </c>
      <c r="M400" t="b">
        <v>0</v>
      </c>
      <c r="N400" t="b">
        <v>1</v>
      </c>
      <c r="O400" s="14" t="s">
        <v>2099</v>
      </c>
      <c r="P400" t="s">
        <v>2014</v>
      </c>
      <c r="Q400" t="s">
        <v>2022</v>
      </c>
      <c r="R400" s="5">
        <f t="shared" si="26"/>
        <v>99.203252032520325</v>
      </c>
      <c r="S400" s="8">
        <f t="shared" si="27"/>
        <v>43228.208333333328</v>
      </c>
      <c r="T400" s="8">
        <f t="shared" si="28"/>
        <v>43228.208333333328</v>
      </c>
    </row>
    <row r="401" spans="1:20" x14ac:dyDescent="0.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25"/>
        <v>63.850976361767728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>
        <v>1297231200</v>
      </c>
      <c r="M401" t="b">
        <v>0</v>
      </c>
      <c r="N401" t="b">
        <v>0</v>
      </c>
      <c r="O401" s="14" t="s">
        <v>2096</v>
      </c>
      <c r="P401" t="s">
        <v>2008</v>
      </c>
      <c r="Q401" t="s">
        <v>2018</v>
      </c>
      <c r="R401" s="5">
        <f t="shared" si="26"/>
        <v>66.022316684378325</v>
      </c>
      <c r="S401" s="8">
        <f t="shared" si="27"/>
        <v>40576.25</v>
      </c>
      <c r="T401" s="8">
        <f t="shared" si="28"/>
        <v>40576.25</v>
      </c>
    </row>
    <row r="402" spans="1:20" ht="31.5" x14ac:dyDescent="0.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>
        <v>1378530000</v>
      </c>
      <c r="M402" t="b">
        <v>0</v>
      </c>
      <c r="N402" t="b">
        <v>1</v>
      </c>
      <c r="O402" s="14" t="s">
        <v>2103</v>
      </c>
      <c r="P402" t="s">
        <v>2027</v>
      </c>
      <c r="Q402" t="s">
        <v>2028</v>
      </c>
      <c r="R402" s="5">
        <f t="shared" si="26"/>
        <v>2</v>
      </c>
      <c r="S402" s="8">
        <f t="shared" si="27"/>
        <v>41502.208333333336</v>
      </c>
      <c r="T402" s="8">
        <f t="shared" si="28"/>
        <v>41502.208333333336</v>
      </c>
    </row>
    <row r="403" spans="1:20" x14ac:dyDescent="0.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25"/>
        <v>1530.2222222222222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>
        <v>1572152400</v>
      </c>
      <c r="M403" t="b">
        <v>0</v>
      </c>
      <c r="N403" t="b">
        <v>0</v>
      </c>
      <c r="O403" s="14" t="s">
        <v>2092</v>
      </c>
      <c r="P403" t="s">
        <v>2012</v>
      </c>
      <c r="Q403" t="s">
        <v>2013</v>
      </c>
      <c r="R403" s="5">
        <f t="shared" si="26"/>
        <v>46.060200668896321</v>
      </c>
      <c r="S403" s="8">
        <f t="shared" si="27"/>
        <v>43765.208333333328</v>
      </c>
      <c r="T403" s="8">
        <f t="shared" si="28"/>
        <v>43765.208333333328</v>
      </c>
    </row>
    <row r="404" spans="1:20" x14ac:dyDescent="0.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25"/>
        <v>40.356164383561641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>
        <v>1329890400</v>
      </c>
      <c r="M404" t="b">
        <v>0</v>
      </c>
      <c r="N404" t="b">
        <v>1</v>
      </c>
      <c r="O404" s="14" t="s">
        <v>2101</v>
      </c>
      <c r="P404" t="s">
        <v>2014</v>
      </c>
      <c r="Q404" t="s">
        <v>2025</v>
      </c>
      <c r="R404" s="5">
        <f t="shared" si="26"/>
        <v>73.650000000000006</v>
      </c>
      <c r="S404" s="8">
        <f t="shared" si="27"/>
        <v>40914.25</v>
      </c>
      <c r="T404" s="8">
        <f t="shared" si="28"/>
        <v>40914.25</v>
      </c>
    </row>
    <row r="405" spans="1:20" x14ac:dyDescent="0.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25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s="14" t="s">
        <v>2092</v>
      </c>
      <c r="P405" t="s">
        <v>2012</v>
      </c>
      <c r="Q405" t="s">
        <v>2013</v>
      </c>
      <c r="R405" s="5">
        <f t="shared" si="26"/>
        <v>55.99336650082919</v>
      </c>
      <c r="S405" s="8">
        <f t="shared" si="27"/>
        <v>40310.208333333336</v>
      </c>
      <c r="T405" s="8">
        <f t="shared" si="28"/>
        <v>40310.208333333336</v>
      </c>
    </row>
    <row r="406" spans="1:20" x14ac:dyDescent="0.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25"/>
        <v>315.58486707566465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>
        <v>1510898400</v>
      </c>
      <c r="M406" t="b">
        <v>0</v>
      </c>
      <c r="N406" t="b">
        <v>0</v>
      </c>
      <c r="O406" s="14" t="s">
        <v>2092</v>
      </c>
      <c r="P406" t="s">
        <v>2012</v>
      </c>
      <c r="Q406" t="s">
        <v>2013</v>
      </c>
      <c r="R406" s="5">
        <f t="shared" si="26"/>
        <v>68.985695127402778</v>
      </c>
      <c r="S406" s="8">
        <f t="shared" si="27"/>
        <v>43053.25</v>
      </c>
      <c r="T406" s="8">
        <f t="shared" si="28"/>
        <v>43053.25</v>
      </c>
    </row>
    <row r="407" spans="1:20" x14ac:dyDescent="0.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25"/>
        <v>89.618243243243242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>
        <v>1532408400</v>
      </c>
      <c r="M407" t="b">
        <v>0</v>
      </c>
      <c r="N407" t="b">
        <v>0</v>
      </c>
      <c r="O407" s="14" t="s">
        <v>2092</v>
      </c>
      <c r="P407" t="s">
        <v>2012</v>
      </c>
      <c r="Q407" t="s">
        <v>2013</v>
      </c>
      <c r="R407" s="5">
        <f t="shared" si="26"/>
        <v>60.981609195402299</v>
      </c>
      <c r="S407" s="8">
        <f t="shared" si="27"/>
        <v>43255.208333333328</v>
      </c>
      <c r="T407" s="8">
        <f t="shared" si="28"/>
        <v>43255.208333333328</v>
      </c>
    </row>
    <row r="408" spans="1:20" x14ac:dyDescent="0.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25"/>
        <v>182.14503816793894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>
        <v>1360562400</v>
      </c>
      <c r="M408" t="b">
        <v>1</v>
      </c>
      <c r="N408" t="b">
        <v>0</v>
      </c>
      <c r="O408" s="14" t="s">
        <v>2093</v>
      </c>
      <c r="P408" t="s">
        <v>2014</v>
      </c>
      <c r="Q408" t="s">
        <v>2015</v>
      </c>
      <c r="R408" s="5">
        <f t="shared" si="26"/>
        <v>110.98139534883721</v>
      </c>
      <c r="S408" s="8">
        <f t="shared" si="27"/>
        <v>41304.25</v>
      </c>
      <c r="T408" s="8">
        <f t="shared" si="28"/>
        <v>41304.25</v>
      </c>
    </row>
    <row r="409" spans="1:20" x14ac:dyDescent="0.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25"/>
        <v>355.88235294117646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>
        <v>1571547600</v>
      </c>
      <c r="M409" t="b">
        <v>0</v>
      </c>
      <c r="N409" t="b">
        <v>0</v>
      </c>
      <c r="O409" s="14" t="s">
        <v>2092</v>
      </c>
      <c r="P409" t="s">
        <v>2012</v>
      </c>
      <c r="Q409" t="s">
        <v>2013</v>
      </c>
      <c r="R409" s="5">
        <f t="shared" si="26"/>
        <v>25</v>
      </c>
      <c r="S409" s="8">
        <f t="shared" si="27"/>
        <v>43751.208333333328</v>
      </c>
      <c r="T409" s="8">
        <f t="shared" si="28"/>
        <v>43751.208333333328</v>
      </c>
    </row>
    <row r="410" spans="1:20" x14ac:dyDescent="0.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25"/>
        <v>131.83695652173913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s="14" t="s">
        <v>2093</v>
      </c>
      <c r="P410" t="s">
        <v>2014</v>
      </c>
      <c r="Q410" t="s">
        <v>2015</v>
      </c>
      <c r="R410" s="5">
        <f t="shared" si="26"/>
        <v>78.759740259740255</v>
      </c>
      <c r="S410" s="8">
        <f t="shared" si="27"/>
        <v>42541.208333333328</v>
      </c>
      <c r="T410" s="8">
        <f t="shared" si="28"/>
        <v>42541.208333333328</v>
      </c>
    </row>
    <row r="411" spans="1:20" x14ac:dyDescent="0.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25"/>
        <v>46.315634218289084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>
        <v>1492837200</v>
      </c>
      <c r="M411" t="b">
        <v>0</v>
      </c>
      <c r="N411" t="b">
        <v>0</v>
      </c>
      <c r="O411" s="14" t="s">
        <v>2090</v>
      </c>
      <c r="P411" t="s">
        <v>2008</v>
      </c>
      <c r="Q411" t="s">
        <v>2009</v>
      </c>
      <c r="R411" s="5">
        <f t="shared" si="26"/>
        <v>87.960784313725483</v>
      </c>
      <c r="S411" s="8">
        <f t="shared" si="27"/>
        <v>42843.208333333328</v>
      </c>
      <c r="T411" s="8">
        <f t="shared" si="28"/>
        <v>42843.208333333328</v>
      </c>
    </row>
    <row r="412" spans="1:20" x14ac:dyDescent="0.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25"/>
        <v>36.132726089785294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>
        <v>1430197200</v>
      </c>
      <c r="M412" t="b">
        <v>0</v>
      </c>
      <c r="N412" t="b">
        <v>0</v>
      </c>
      <c r="O412" s="14" t="s">
        <v>2109</v>
      </c>
      <c r="P412" t="s">
        <v>2023</v>
      </c>
      <c r="Q412" t="s">
        <v>2034</v>
      </c>
      <c r="R412" s="5">
        <f t="shared" si="26"/>
        <v>49.987398739873989</v>
      </c>
      <c r="S412" s="8">
        <f t="shared" si="27"/>
        <v>42122.208333333328</v>
      </c>
      <c r="T412" s="8">
        <f t="shared" si="28"/>
        <v>42122.208333333328</v>
      </c>
    </row>
    <row r="413" spans="1:20" x14ac:dyDescent="0.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25"/>
        <v>104.62820512820512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>
        <v>1496206800</v>
      </c>
      <c r="M413" t="b">
        <v>0</v>
      </c>
      <c r="N413" t="b">
        <v>0</v>
      </c>
      <c r="O413" s="14" t="s">
        <v>2092</v>
      </c>
      <c r="P413" t="s">
        <v>2012</v>
      </c>
      <c r="Q413" t="s">
        <v>2013</v>
      </c>
      <c r="R413" s="5">
        <f t="shared" si="26"/>
        <v>99.524390243902445</v>
      </c>
      <c r="S413" s="8">
        <f t="shared" si="27"/>
        <v>42884.208333333328</v>
      </c>
      <c r="T413" s="8">
        <f t="shared" si="28"/>
        <v>42884.208333333328</v>
      </c>
    </row>
    <row r="414" spans="1:20" x14ac:dyDescent="0.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25"/>
        <v>668.85714285714289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>
        <v>1389592800</v>
      </c>
      <c r="M414" t="b">
        <v>0</v>
      </c>
      <c r="N414" t="b">
        <v>0</v>
      </c>
      <c r="O414" s="14" t="s">
        <v>2102</v>
      </c>
      <c r="P414" t="s">
        <v>2020</v>
      </c>
      <c r="Q414" t="s">
        <v>2026</v>
      </c>
      <c r="R414" s="5">
        <f t="shared" si="26"/>
        <v>104.82089552238806</v>
      </c>
      <c r="S414" s="8">
        <f t="shared" si="27"/>
        <v>41642.25</v>
      </c>
      <c r="T414" s="8">
        <f t="shared" si="28"/>
        <v>41642.25</v>
      </c>
    </row>
    <row r="415" spans="1:20" x14ac:dyDescent="0.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25"/>
        <v>62.072823218997364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>
        <v>1545631200</v>
      </c>
      <c r="M415" t="b">
        <v>0</v>
      </c>
      <c r="N415" t="b">
        <v>0</v>
      </c>
      <c r="O415" s="14" t="s">
        <v>2099</v>
      </c>
      <c r="P415" t="s">
        <v>2014</v>
      </c>
      <c r="Q415" t="s">
        <v>2022</v>
      </c>
      <c r="R415" s="5">
        <f t="shared" si="26"/>
        <v>108.01469237832875</v>
      </c>
      <c r="S415" s="8">
        <f t="shared" si="27"/>
        <v>43431.25</v>
      </c>
      <c r="T415" s="8">
        <f t="shared" si="28"/>
        <v>43431.25</v>
      </c>
    </row>
    <row r="416" spans="1:20" x14ac:dyDescent="0.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25"/>
        <v>84.699787460148784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>
        <v>1272430800</v>
      </c>
      <c r="M416" t="b">
        <v>0</v>
      </c>
      <c r="N416" t="b">
        <v>1</v>
      </c>
      <c r="O416" s="14" t="s">
        <v>2089</v>
      </c>
      <c r="P416" t="s">
        <v>2006</v>
      </c>
      <c r="Q416" t="s">
        <v>2007</v>
      </c>
      <c r="R416" s="5">
        <f t="shared" si="26"/>
        <v>28.998544660724033</v>
      </c>
      <c r="S416" s="8">
        <f t="shared" si="27"/>
        <v>40288.208333333336</v>
      </c>
      <c r="T416" s="8">
        <f t="shared" si="28"/>
        <v>40288.208333333336</v>
      </c>
    </row>
    <row r="417" spans="1:20" x14ac:dyDescent="0.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25"/>
        <v>11.059030837004405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>
        <v>1327903200</v>
      </c>
      <c r="M417" t="b">
        <v>0</v>
      </c>
      <c r="N417" t="b">
        <v>0</v>
      </c>
      <c r="O417" s="14" t="s">
        <v>2092</v>
      </c>
      <c r="P417" t="s">
        <v>2012</v>
      </c>
      <c r="Q417" t="s">
        <v>2013</v>
      </c>
      <c r="R417" s="5">
        <f t="shared" si="26"/>
        <v>30.028708133971293</v>
      </c>
      <c r="S417" s="8">
        <f t="shared" si="27"/>
        <v>40921.25</v>
      </c>
      <c r="T417" s="8">
        <f t="shared" si="28"/>
        <v>40921.25</v>
      </c>
    </row>
    <row r="418" spans="1:20" ht="31.5" x14ac:dyDescent="0.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25"/>
        <v>43.838781575037146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>
        <v>1296021600</v>
      </c>
      <c r="M418" t="b">
        <v>0</v>
      </c>
      <c r="N418" t="b">
        <v>1</v>
      </c>
      <c r="O418" s="14" t="s">
        <v>2093</v>
      </c>
      <c r="P418" t="s">
        <v>2014</v>
      </c>
      <c r="Q418" t="s">
        <v>2015</v>
      </c>
      <c r="R418" s="5">
        <f t="shared" si="26"/>
        <v>41.005559416261292</v>
      </c>
      <c r="S418" s="8">
        <f t="shared" si="27"/>
        <v>40560.25</v>
      </c>
      <c r="T418" s="8">
        <f t="shared" si="28"/>
        <v>40560.25</v>
      </c>
    </row>
    <row r="419" spans="1:20" x14ac:dyDescent="0.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25"/>
        <v>55.470588235294116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>
        <v>1543298400</v>
      </c>
      <c r="M419" t="b">
        <v>0</v>
      </c>
      <c r="N419" t="b">
        <v>0</v>
      </c>
      <c r="O419" s="14" t="s">
        <v>2092</v>
      </c>
      <c r="P419" t="s">
        <v>2012</v>
      </c>
      <c r="Q419" t="s">
        <v>2013</v>
      </c>
      <c r="R419" s="5">
        <f t="shared" si="26"/>
        <v>62.866666666666667</v>
      </c>
      <c r="S419" s="8">
        <f t="shared" si="27"/>
        <v>43407.208333333328</v>
      </c>
      <c r="T419" s="8">
        <f t="shared" si="28"/>
        <v>43407.208333333328</v>
      </c>
    </row>
    <row r="420" spans="1:20" x14ac:dyDescent="0.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25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s="14" t="s">
        <v>2093</v>
      </c>
      <c r="P420" t="s">
        <v>2014</v>
      </c>
      <c r="Q420" t="s">
        <v>2015</v>
      </c>
      <c r="R420" s="5">
        <f t="shared" si="26"/>
        <v>47.005002501250623</v>
      </c>
      <c r="S420" s="8">
        <f t="shared" si="27"/>
        <v>41035.208333333336</v>
      </c>
      <c r="T420" s="8">
        <f t="shared" si="28"/>
        <v>41035.208333333336</v>
      </c>
    </row>
    <row r="421" spans="1:20" x14ac:dyDescent="0.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25"/>
        <v>123.43497363796135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>
        <v>1325052000</v>
      </c>
      <c r="M421" t="b">
        <v>0</v>
      </c>
      <c r="N421" t="b">
        <v>0</v>
      </c>
      <c r="O421" s="14" t="s">
        <v>2091</v>
      </c>
      <c r="P421" t="s">
        <v>2010</v>
      </c>
      <c r="Q421" t="s">
        <v>2011</v>
      </c>
      <c r="R421" s="5">
        <f t="shared" si="26"/>
        <v>26.997693638285604</v>
      </c>
      <c r="S421" s="8">
        <f t="shared" si="27"/>
        <v>40899.25</v>
      </c>
      <c r="T421" s="8">
        <f t="shared" si="28"/>
        <v>40899.25</v>
      </c>
    </row>
    <row r="422" spans="1:20" x14ac:dyDescent="0.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25"/>
        <v>128.46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>
        <v>1499576400</v>
      </c>
      <c r="M422" t="b">
        <v>0</v>
      </c>
      <c r="N422" t="b">
        <v>0</v>
      </c>
      <c r="O422" s="14" t="s">
        <v>2092</v>
      </c>
      <c r="P422" t="s">
        <v>2012</v>
      </c>
      <c r="Q422" t="s">
        <v>2013</v>
      </c>
      <c r="R422" s="5">
        <f t="shared" si="26"/>
        <v>68.329787234042556</v>
      </c>
      <c r="S422" s="8">
        <f t="shared" si="27"/>
        <v>42911.208333333328</v>
      </c>
      <c r="T422" s="8">
        <f t="shared" si="28"/>
        <v>42911.208333333328</v>
      </c>
    </row>
    <row r="423" spans="1:20" x14ac:dyDescent="0.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25"/>
        <v>63.989361702127653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>
        <v>1501304400</v>
      </c>
      <c r="M423" t="b">
        <v>0</v>
      </c>
      <c r="N423" t="b">
        <v>1</v>
      </c>
      <c r="O423" s="14" t="s">
        <v>2097</v>
      </c>
      <c r="P423" t="s">
        <v>2010</v>
      </c>
      <c r="Q423" t="s">
        <v>2019</v>
      </c>
      <c r="R423" s="5">
        <f t="shared" si="26"/>
        <v>50.974576271186443</v>
      </c>
      <c r="S423" s="8">
        <f t="shared" si="27"/>
        <v>42915.208333333328</v>
      </c>
      <c r="T423" s="8">
        <f t="shared" si="28"/>
        <v>42915.208333333328</v>
      </c>
    </row>
    <row r="424" spans="1:20" ht="31.5" x14ac:dyDescent="0.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25"/>
        <v>127.29885057471265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>
        <v>1273208400</v>
      </c>
      <c r="M424" t="b">
        <v>0</v>
      </c>
      <c r="N424" t="b">
        <v>1</v>
      </c>
      <c r="O424" s="14" t="s">
        <v>2092</v>
      </c>
      <c r="P424" t="s">
        <v>2012</v>
      </c>
      <c r="Q424" t="s">
        <v>2013</v>
      </c>
      <c r="R424" s="5">
        <f t="shared" si="26"/>
        <v>54.024390243902438</v>
      </c>
      <c r="S424" s="8">
        <f t="shared" si="27"/>
        <v>40285.208333333336</v>
      </c>
      <c r="T424" s="8">
        <f t="shared" si="28"/>
        <v>40285.208333333336</v>
      </c>
    </row>
    <row r="425" spans="1:20" x14ac:dyDescent="0.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25"/>
        <v>10.638024357239512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>
        <v>1316840400</v>
      </c>
      <c r="M425" t="b">
        <v>0</v>
      </c>
      <c r="N425" t="b">
        <v>1</v>
      </c>
      <c r="O425" s="14" t="s">
        <v>2089</v>
      </c>
      <c r="P425" t="s">
        <v>2006</v>
      </c>
      <c r="Q425" t="s">
        <v>2007</v>
      </c>
      <c r="R425" s="5">
        <f t="shared" si="26"/>
        <v>97.055555555555557</v>
      </c>
      <c r="S425" s="8">
        <f t="shared" si="27"/>
        <v>40808.208333333336</v>
      </c>
      <c r="T425" s="8">
        <f t="shared" si="28"/>
        <v>40808.208333333336</v>
      </c>
    </row>
    <row r="426" spans="1:20" x14ac:dyDescent="0.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25"/>
        <v>40.470588235294116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>
        <v>1524546000</v>
      </c>
      <c r="M426" t="b">
        <v>0</v>
      </c>
      <c r="N426" t="b">
        <v>0</v>
      </c>
      <c r="O426" s="14" t="s">
        <v>2096</v>
      </c>
      <c r="P426" t="s">
        <v>2008</v>
      </c>
      <c r="Q426" t="s">
        <v>2018</v>
      </c>
      <c r="R426" s="5">
        <f t="shared" si="26"/>
        <v>24.867469879518072</v>
      </c>
      <c r="S426" s="8">
        <f t="shared" si="27"/>
        <v>43208.208333333328</v>
      </c>
      <c r="T426" s="8">
        <f t="shared" si="28"/>
        <v>43208.208333333328</v>
      </c>
    </row>
    <row r="427" spans="1:20" x14ac:dyDescent="0.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25"/>
        <v>287.66666666666663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>
        <v>1438578000</v>
      </c>
      <c r="M427" t="b">
        <v>0</v>
      </c>
      <c r="N427" t="b">
        <v>0</v>
      </c>
      <c r="O427" s="14" t="s">
        <v>2103</v>
      </c>
      <c r="P427" t="s">
        <v>2027</v>
      </c>
      <c r="Q427" t="s">
        <v>2028</v>
      </c>
      <c r="R427" s="5">
        <f t="shared" si="26"/>
        <v>84.423913043478265</v>
      </c>
      <c r="S427" s="8">
        <f t="shared" si="27"/>
        <v>42213.208333333328</v>
      </c>
      <c r="T427" s="8">
        <f t="shared" si="28"/>
        <v>42213.208333333328</v>
      </c>
    </row>
    <row r="428" spans="1:20" x14ac:dyDescent="0.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25"/>
        <v>572.94444444444446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>
        <v>1362549600</v>
      </c>
      <c r="M428" t="b">
        <v>0</v>
      </c>
      <c r="N428" t="b">
        <v>0</v>
      </c>
      <c r="O428" s="14" t="s">
        <v>2092</v>
      </c>
      <c r="P428" t="s">
        <v>2012</v>
      </c>
      <c r="Q428" t="s">
        <v>2013</v>
      </c>
      <c r="R428" s="5">
        <f t="shared" si="26"/>
        <v>47.091324200913242</v>
      </c>
      <c r="S428" s="8">
        <f t="shared" si="27"/>
        <v>41332.25</v>
      </c>
      <c r="T428" s="8">
        <f t="shared" si="28"/>
        <v>41332.25</v>
      </c>
    </row>
    <row r="429" spans="1:20" x14ac:dyDescent="0.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25"/>
        <v>112.90429799426933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>
        <v>1413349200</v>
      </c>
      <c r="M429" t="b">
        <v>0</v>
      </c>
      <c r="N429" t="b">
        <v>1</v>
      </c>
      <c r="O429" s="14" t="s">
        <v>2092</v>
      </c>
      <c r="P429" t="s">
        <v>2012</v>
      </c>
      <c r="Q429" t="s">
        <v>2013</v>
      </c>
      <c r="R429" s="5">
        <f t="shared" si="26"/>
        <v>77.996041171813147</v>
      </c>
      <c r="S429" s="8">
        <f t="shared" si="27"/>
        <v>41895.208333333336</v>
      </c>
      <c r="T429" s="8">
        <f t="shared" si="28"/>
        <v>41895.208333333336</v>
      </c>
    </row>
    <row r="430" spans="1:20" x14ac:dyDescent="0.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25"/>
        <v>46.387573964497044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>
        <v>1298008800</v>
      </c>
      <c r="M430" t="b">
        <v>0</v>
      </c>
      <c r="N430" t="b">
        <v>0</v>
      </c>
      <c r="O430" s="14" t="s">
        <v>2099</v>
      </c>
      <c r="P430" t="s">
        <v>2014</v>
      </c>
      <c r="Q430" t="s">
        <v>2022</v>
      </c>
      <c r="R430" s="5">
        <f t="shared" si="26"/>
        <v>62.967871485943775</v>
      </c>
      <c r="S430" s="8">
        <f t="shared" si="27"/>
        <v>40585.25</v>
      </c>
      <c r="T430" s="8">
        <f t="shared" si="28"/>
        <v>40585.25</v>
      </c>
    </row>
    <row r="431" spans="1:20" x14ac:dyDescent="0.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25"/>
        <v>90.675916230366497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>
        <v>1394427600</v>
      </c>
      <c r="M431" t="b">
        <v>0</v>
      </c>
      <c r="N431" t="b">
        <v>1</v>
      </c>
      <c r="O431" s="14" t="s">
        <v>2103</v>
      </c>
      <c r="P431" t="s">
        <v>2027</v>
      </c>
      <c r="Q431" t="s">
        <v>2028</v>
      </c>
      <c r="R431" s="5">
        <f t="shared" si="26"/>
        <v>81.006080449017773</v>
      </c>
      <c r="S431" s="8">
        <f t="shared" si="27"/>
        <v>41680.25</v>
      </c>
      <c r="T431" s="8">
        <f t="shared" si="28"/>
        <v>41680.25</v>
      </c>
    </row>
    <row r="432" spans="1:20" x14ac:dyDescent="0.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25"/>
        <v>67.740740740740748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>
        <v>1572670800</v>
      </c>
      <c r="M432" t="b">
        <v>0</v>
      </c>
      <c r="N432" t="b">
        <v>0</v>
      </c>
      <c r="O432" s="14" t="s">
        <v>2092</v>
      </c>
      <c r="P432" t="s">
        <v>2012</v>
      </c>
      <c r="Q432" t="s">
        <v>2013</v>
      </c>
      <c r="R432" s="5">
        <f t="shared" si="26"/>
        <v>65.321428571428569</v>
      </c>
      <c r="S432" s="8">
        <f t="shared" si="27"/>
        <v>43737.208333333328</v>
      </c>
      <c r="T432" s="8">
        <f t="shared" si="28"/>
        <v>43737.208333333328</v>
      </c>
    </row>
    <row r="433" spans="1:20" x14ac:dyDescent="0.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25"/>
        <v>192.49019607843135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>
        <v>1531112400</v>
      </c>
      <c r="M433" t="b">
        <v>1</v>
      </c>
      <c r="N433" t="b">
        <v>0</v>
      </c>
      <c r="O433" s="14" t="s">
        <v>2092</v>
      </c>
      <c r="P433" t="s">
        <v>2012</v>
      </c>
      <c r="Q433" t="s">
        <v>2013</v>
      </c>
      <c r="R433" s="5">
        <f t="shared" si="26"/>
        <v>104.43617021276596</v>
      </c>
      <c r="S433" s="8">
        <f t="shared" si="27"/>
        <v>43273.208333333328</v>
      </c>
      <c r="T433" s="8">
        <f t="shared" si="28"/>
        <v>43273.208333333328</v>
      </c>
    </row>
    <row r="434" spans="1:20" x14ac:dyDescent="0.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25"/>
        <v>82.714285714285722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>
        <v>1400734800</v>
      </c>
      <c r="M434" t="b">
        <v>0</v>
      </c>
      <c r="N434" t="b">
        <v>0</v>
      </c>
      <c r="O434" s="14" t="s">
        <v>2092</v>
      </c>
      <c r="P434" t="s">
        <v>2012</v>
      </c>
      <c r="Q434" t="s">
        <v>2013</v>
      </c>
      <c r="R434" s="5">
        <f t="shared" si="26"/>
        <v>69.989010989010993</v>
      </c>
      <c r="S434" s="8">
        <f t="shared" si="27"/>
        <v>41761.208333333336</v>
      </c>
      <c r="T434" s="8">
        <f t="shared" si="28"/>
        <v>41761.208333333336</v>
      </c>
    </row>
    <row r="435" spans="1:20" x14ac:dyDescent="0.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25"/>
        <v>54.163920922570021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>
        <v>1386741600</v>
      </c>
      <c r="M435" t="b">
        <v>0</v>
      </c>
      <c r="N435" t="b">
        <v>1</v>
      </c>
      <c r="O435" s="14" t="s">
        <v>2093</v>
      </c>
      <c r="P435" t="s">
        <v>2014</v>
      </c>
      <c r="Q435" t="s">
        <v>2015</v>
      </c>
      <c r="R435" s="5">
        <f t="shared" si="26"/>
        <v>83.023989898989896</v>
      </c>
      <c r="S435" s="8">
        <f t="shared" si="27"/>
        <v>41603.25</v>
      </c>
      <c r="T435" s="8">
        <f t="shared" si="28"/>
        <v>41603.25</v>
      </c>
    </row>
    <row r="436" spans="1:20" x14ac:dyDescent="0.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25"/>
        <v>16.722222222222221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s="14" t="s">
        <v>2092</v>
      </c>
      <c r="P436" t="s">
        <v>2012</v>
      </c>
      <c r="Q436" t="s">
        <v>2013</v>
      </c>
      <c r="R436" s="5">
        <f t="shared" si="26"/>
        <v>90.3</v>
      </c>
      <c r="S436" s="8">
        <f t="shared" si="27"/>
        <v>42705.25</v>
      </c>
      <c r="T436" s="8">
        <f t="shared" si="28"/>
        <v>42705.25</v>
      </c>
    </row>
    <row r="437" spans="1:20" x14ac:dyDescent="0.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25"/>
        <v>116.87664041994749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>
        <v>1419660000</v>
      </c>
      <c r="M437" t="b">
        <v>0</v>
      </c>
      <c r="N437" t="b">
        <v>1</v>
      </c>
      <c r="O437" s="14" t="s">
        <v>2092</v>
      </c>
      <c r="P437" t="s">
        <v>2012</v>
      </c>
      <c r="Q437" t="s">
        <v>2013</v>
      </c>
      <c r="R437" s="5">
        <f t="shared" si="26"/>
        <v>103.98131932282546</v>
      </c>
      <c r="S437" s="8">
        <f t="shared" si="27"/>
        <v>41988.25</v>
      </c>
      <c r="T437" s="8">
        <f t="shared" si="28"/>
        <v>41988.25</v>
      </c>
    </row>
    <row r="438" spans="1:20" x14ac:dyDescent="0.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25"/>
        <v>1052.1538461538462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>
        <v>1555822800</v>
      </c>
      <c r="M438" t="b">
        <v>0</v>
      </c>
      <c r="N438" t="b">
        <v>0</v>
      </c>
      <c r="O438" s="14" t="s">
        <v>2106</v>
      </c>
      <c r="P438" t="s">
        <v>2008</v>
      </c>
      <c r="Q438" t="s">
        <v>2031</v>
      </c>
      <c r="R438" s="5">
        <f t="shared" si="26"/>
        <v>54.931726907630519</v>
      </c>
      <c r="S438" s="8">
        <f t="shared" si="27"/>
        <v>43575.208333333328</v>
      </c>
      <c r="T438" s="8">
        <f t="shared" si="28"/>
        <v>43575.208333333328</v>
      </c>
    </row>
    <row r="439" spans="1:20" x14ac:dyDescent="0.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25"/>
        <v>123.07407407407408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>
        <v>1442379600</v>
      </c>
      <c r="M439" t="b">
        <v>0</v>
      </c>
      <c r="N439" t="b">
        <v>1</v>
      </c>
      <c r="O439" s="14" t="s">
        <v>2099</v>
      </c>
      <c r="P439" t="s">
        <v>2014</v>
      </c>
      <c r="Q439" t="s">
        <v>2022</v>
      </c>
      <c r="R439" s="5">
        <f t="shared" si="26"/>
        <v>51.921875</v>
      </c>
      <c r="S439" s="8">
        <f t="shared" si="27"/>
        <v>42260.208333333328</v>
      </c>
      <c r="T439" s="8">
        <f t="shared" si="28"/>
        <v>42260.208333333328</v>
      </c>
    </row>
    <row r="440" spans="1:20" ht="31.5" x14ac:dyDescent="0.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25"/>
        <v>178.63855421686748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>
        <v>1364965200</v>
      </c>
      <c r="M440" t="b">
        <v>0</v>
      </c>
      <c r="N440" t="b">
        <v>0</v>
      </c>
      <c r="O440" s="14" t="s">
        <v>2092</v>
      </c>
      <c r="P440" t="s">
        <v>2012</v>
      </c>
      <c r="Q440" t="s">
        <v>2013</v>
      </c>
      <c r="R440" s="5">
        <f t="shared" si="26"/>
        <v>60.02834008097166</v>
      </c>
      <c r="S440" s="8">
        <f t="shared" si="27"/>
        <v>41337.25</v>
      </c>
      <c r="T440" s="8">
        <f t="shared" si="28"/>
        <v>41337.25</v>
      </c>
    </row>
    <row r="441" spans="1:20" x14ac:dyDescent="0.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25"/>
        <v>355.28169014084506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>
        <v>1479016800</v>
      </c>
      <c r="M441" t="b">
        <v>0</v>
      </c>
      <c r="N441" t="b">
        <v>0</v>
      </c>
      <c r="O441" s="14" t="s">
        <v>2111</v>
      </c>
      <c r="P441" t="s">
        <v>2014</v>
      </c>
      <c r="Q441" t="s">
        <v>2036</v>
      </c>
      <c r="R441" s="5">
        <f t="shared" si="26"/>
        <v>44.003488879197555</v>
      </c>
      <c r="S441" s="8">
        <f t="shared" si="27"/>
        <v>42680.208333333328</v>
      </c>
      <c r="T441" s="8">
        <f t="shared" si="28"/>
        <v>42680.208333333328</v>
      </c>
    </row>
    <row r="442" spans="1:20" x14ac:dyDescent="0.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25"/>
        <v>161.90634146341463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>
        <v>1499662800</v>
      </c>
      <c r="M442" t="b">
        <v>0</v>
      </c>
      <c r="N442" t="b">
        <v>0</v>
      </c>
      <c r="O442" s="14" t="s">
        <v>2108</v>
      </c>
      <c r="P442" t="s">
        <v>2014</v>
      </c>
      <c r="Q442" t="s">
        <v>2033</v>
      </c>
      <c r="R442" s="5">
        <f t="shared" si="26"/>
        <v>53.003513254551258</v>
      </c>
      <c r="S442" s="8">
        <f t="shared" si="27"/>
        <v>42916.208333333328</v>
      </c>
      <c r="T442" s="8">
        <f t="shared" si="28"/>
        <v>42916.208333333328</v>
      </c>
    </row>
    <row r="443" spans="1:20" x14ac:dyDescent="0.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25"/>
        <v>24.914285714285715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>
        <v>1337835600</v>
      </c>
      <c r="M443" t="b">
        <v>0</v>
      </c>
      <c r="N443" t="b">
        <v>0</v>
      </c>
      <c r="O443" s="14" t="s">
        <v>2097</v>
      </c>
      <c r="P443" t="s">
        <v>2010</v>
      </c>
      <c r="Q443" t="s">
        <v>2019</v>
      </c>
      <c r="R443" s="5">
        <f t="shared" si="26"/>
        <v>54.5</v>
      </c>
      <c r="S443" s="8">
        <f t="shared" si="27"/>
        <v>41025.208333333336</v>
      </c>
      <c r="T443" s="8">
        <f t="shared" si="28"/>
        <v>41025.208333333336</v>
      </c>
    </row>
    <row r="444" spans="1:20" x14ac:dyDescent="0.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25"/>
        <v>198.72222222222223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>
        <v>1505710800</v>
      </c>
      <c r="M444" t="b">
        <v>0</v>
      </c>
      <c r="N444" t="b">
        <v>0</v>
      </c>
      <c r="O444" s="14" t="s">
        <v>2092</v>
      </c>
      <c r="P444" t="s">
        <v>2012</v>
      </c>
      <c r="Q444" t="s">
        <v>2013</v>
      </c>
      <c r="R444" s="5">
        <f t="shared" si="26"/>
        <v>75.04195804195804</v>
      </c>
      <c r="S444" s="8">
        <f t="shared" si="27"/>
        <v>42980.208333333328</v>
      </c>
      <c r="T444" s="8">
        <f t="shared" si="28"/>
        <v>42980.208333333328</v>
      </c>
    </row>
    <row r="445" spans="1:20" x14ac:dyDescent="0.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25"/>
        <v>34.752688172043008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>
        <v>1287464400</v>
      </c>
      <c r="M445" t="b">
        <v>0</v>
      </c>
      <c r="N445" t="b">
        <v>0</v>
      </c>
      <c r="O445" s="14" t="s">
        <v>2092</v>
      </c>
      <c r="P445" t="s">
        <v>2012</v>
      </c>
      <c r="Q445" t="s">
        <v>2013</v>
      </c>
      <c r="R445" s="5">
        <f t="shared" si="26"/>
        <v>35.911111111111111</v>
      </c>
      <c r="S445" s="8">
        <f t="shared" si="27"/>
        <v>40451.208333333336</v>
      </c>
      <c r="T445" s="8">
        <f t="shared" si="28"/>
        <v>40451.208333333336</v>
      </c>
    </row>
    <row r="446" spans="1:20" x14ac:dyDescent="0.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25"/>
        <v>176.41935483870967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>
        <v>1311656400</v>
      </c>
      <c r="M446" t="b">
        <v>0</v>
      </c>
      <c r="N446" t="b">
        <v>1</v>
      </c>
      <c r="O446" s="14" t="s">
        <v>2096</v>
      </c>
      <c r="P446" t="s">
        <v>2008</v>
      </c>
      <c r="Q446" t="s">
        <v>2018</v>
      </c>
      <c r="R446" s="5">
        <f t="shared" si="26"/>
        <v>36.952702702702702</v>
      </c>
      <c r="S446" s="8">
        <f t="shared" si="27"/>
        <v>40748.208333333336</v>
      </c>
      <c r="T446" s="8">
        <f t="shared" si="28"/>
        <v>40748.208333333336</v>
      </c>
    </row>
    <row r="447" spans="1:20" ht="31.5" x14ac:dyDescent="0.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25"/>
        <v>511.38095238095235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>
        <v>1293170400</v>
      </c>
      <c r="M447" t="b">
        <v>0</v>
      </c>
      <c r="N447" t="b">
        <v>1</v>
      </c>
      <c r="O447" s="14" t="s">
        <v>2092</v>
      </c>
      <c r="P447" t="s">
        <v>2012</v>
      </c>
      <c r="Q447" t="s">
        <v>2013</v>
      </c>
      <c r="R447" s="5">
        <f t="shared" si="26"/>
        <v>63.170588235294119</v>
      </c>
      <c r="S447" s="8">
        <f t="shared" si="27"/>
        <v>40515.25</v>
      </c>
      <c r="T447" s="8">
        <f t="shared" si="28"/>
        <v>40515.25</v>
      </c>
    </row>
    <row r="448" spans="1:20" x14ac:dyDescent="0.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25"/>
        <v>82.044117647058826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>
        <v>1355983200</v>
      </c>
      <c r="M448" t="b">
        <v>0</v>
      </c>
      <c r="N448" t="b">
        <v>0</v>
      </c>
      <c r="O448" s="14" t="s">
        <v>2097</v>
      </c>
      <c r="P448" t="s">
        <v>2010</v>
      </c>
      <c r="Q448" t="s">
        <v>2019</v>
      </c>
      <c r="R448" s="5">
        <f t="shared" si="26"/>
        <v>29.99462365591398</v>
      </c>
      <c r="S448" s="8">
        <f t="shared" si="27"/>
        <v>41261.25</v>
      </c>
      <c r="T448" s="8">
        <f t="shared" si="28"/>
        <v>41261.25</v>
      </c>
    </row>
    <row r="449" spans="1:20" x14ac:dyDescent="0.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25"/>
        <v>24.326030927835053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>
        <v>1515045600</v>
      </c>
      <c r="M449" t="b">
        <v>0</v>
      </c>
      <c r="N449" t="b">
        <v>0</v>
      </c>
      <c r="O449" s="14" t="s">
        <v>2108</v>
      </c>
      <c r="P449" t="s">
        <v>2014</v>
      </c>
      <c r="Q449" t="s">
        <v>2033</v>
      </c>
      <c r="R449" s="5">
        <f t="shared" si="26"/>
        <v>86</v>
      </c>
      <c r="S449" s="8">
        <f t="shared" si="27"/>
        <v>43088.25</v>
      </c>
      <c r="T449" s="8">
        <f t="shared" si="28"/>
        <v>43088.25</v>
      </c>
    </row>
    <row r="450" spans="1:20" x14ac:dyDescent="0.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si="25"/>
        <v>50.482758620689658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>
        <v>1366088400</v>
      </c>
      <c r="M450" t="b">
        <v>0</v>
      </c>
      <c r="N450" t="b">
        <v>1</v>
      </c>
      <c r="O450" s="14" t="s">
        <v>2100</v>
      </c>
      <c r="P450" t="s">
        <v>2023</v>
      </c>
      <c r="Q450" t="s">
        <v>2024</v>
      </c>
      <c r="R450" s="5">
        <f t="shared" si="26"/>
        <v>75.014876033057845</v>
      </c>
      <c r="S450" s="8">
        <f t="shared" si="27"/>
        <v>41378.208333333336</v>
      </c>
      <c r="T450" s="8">
        <f t="shared" si="28"/>
        <v>41378.208333333336</v>
      </c>
    </row>
    <row r="451" spans="1:20" x14ac:dyDescent="0.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ref="F451:F514" si="29">E451/D451*100</f>
        <v>967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>
        <v>1553317200</v>
      </c>
      <c r="M451" t="b">
        <v>0</v>
      </c>
      <c r="N451" t="b">
        <v>0</v>
      </c>
      <c r="O451" s="14" t="s">
        <v>2100</v>
      </c>
      <c r="P451" t="s">
        <v>2023</v>
      </c>
      <c r="Q451" t="s">
        <v>2024</v>
      </c>
      <c r="R451" s="5">
        <f t="shared" ref="R451:R514" si="30">E451/H451</f>
        <v>101.19767441860465</v>
      </c>
      <c r="S451" s="8">
        <f t="shared" ref="S451:S514" si="31">(((K451/60)/60)/24)+DATE(1970,1,1)</f>
        <v>43530.25</v>
      </c>
      <c r="T451" s="8">
        <f t="shared" ref="T451:T514" si="32">(((K451/60)/60)/24)+DATE(1970,1,1)</f>
        <v>43530.25</v>
      </c>
    </row>
    <row r="452" spans="1:20" x14ac:dyDescent="0.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s="14" t="s">
        <v>2099</v>
      </c>
      <c r="P452" t="s">
        <v>2014</v>
      </c>
      <c r="Q452" t="s">
        <v>2022</v>
      </c>
      <c r="R452" s="5">
        <f t="shared" si="30"/>
        <v>4</v>
      </c>
      <c r="S452" s="8">
        <f t="shared" si="31"/>
        <v>43394.208333333328</v>
      </c>
      <c r="T452" s="8">
        <f t="shared" si="32"/>
        <v>43394.208333333328</v>
      </c>
    </row>
    <row r="453" spans="1:20" x14ac:dyDescent="0.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si="29"/>
        <v>122.84501347708894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>
        <v>1503118800</v>
      </c>
      <c r="M453" t="b">
        <v>0</v>
      </c>
      <c r="N453" t="b">
        <v>0</v>
      </c>
      <c r="O453" s="14" t="s">
        <v>2090</v>
      </c>
      <c r="P453" t="s">
        <v>2008</v>
      </c>
      <c r="Q453" t="s">
        <v>2009</v>
      </c>
      <c r="R453" s="5">
        <f t="shared" si="30"/>
        <v>29.001272669424118</v>
      </c>
      <c r="S453" s="8">
        <f t="shared" si="31"/>
        <v>42935.208333333328</v>
      </c>
      <c r="T453" s="8">
        <f t="shared" si="32"/>
        <v>42935.208333333328</v>
      </c>
    </row>
    <row r="454" spans="1:20" ht="31.5" x14ac:dyDescent="0.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29"/>
        <v>63.4375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>
        <v>1278478800</v>
      </c>
      <c r="M454" t="b">
        <v>0</v>
      </c>
      <c r="N454" t="b">
        <v>0</v>
      </c>
      <c r="O454" s="14" t="s">
        <v>2095</v>
      </c>
      <c r="P454" t="s">
        <v>2014</v>
      </c>
      <c r="Q454" t="s">
        <v>2017</v>
      </c>
      <c r="R454" s="5">
        <f t="shared" si="30"/>
        <v>98.225806451612897</v>
      </c>
      <c r="S454" s="8">
        <f t="shared" si="31"/>
        <v>40365.208333333336</v>
      </c>
      <c r="T454" s="8">
        <f t="shared" si="32"/>
        <v>40365.208333333336</v>
      </c>
    </row>
    <row r="455" spans="1:20" x14ac:dyDescent="0.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29"/>
        <v>56.331688596491226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>
        <v>1484114400</v>
      </c>
      <c r="M455" t="b">
        <v>0</v>
      </c>
      <c r="N455" t="b">
        <v>0</v>
      </c>
      <c r="O455" s="14" t="s">
        <v>2111</v>
      </c>
      <c r="P455" t="s">
        <v>2014</v>
      </c>
      <c r="Q455" t="s">
        <v>2036</v>
      </c>
      <c r="R455" s="5">
        <f t="shared" si="30"/>
        <v>87.001693480101608</v>
      </c>
      <c r="S455" s="8">
        <f t="shared" si="31"/>
        <v>42705.25</v>
      </c>
      <c r="T455" s="8">
        <f t="shared" si="32"/>
        <v>42705.25</v>
      </c>
    </row>
    <row r="456" spans="1:20" x14ac:dyDescent="0.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29"/>
        <v>44.074999999999996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>
        <v>1385445600</v>
      </c>
      <c r="M456" t="b">
        <v>0</v>
      </c>
      <c r="N456" t="b">
        <v>1</v>
      </c>
      <c r="O456" s="14" t="s">
        <v>2095</v>
      </c>
      <c r="P456" t="s">
        <v>2014</v>
      </c>
      <c r="Q456" t="s">
        <v>2017</v>
      </c>
      <c r="R456" s="5">
        <f t="shared" si="30"/>
        <v>45.205128205128204</v>
      </c>
      <c r="S456" s="8">
        <f t="shared" si="31"/>
        <v>41568.208333333336</v>
      </c>
      <c r="T456" s="8">
        <f t="shared" si="32"/>
        <v>41568.208333333336</v>
      </c>
    </row>
    <row r="457" spans="1:20" x14ac:dyDescent="0.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29"/>
        <v>118.37253218884121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>
        <v>1318741200</v>
      </c>
      <c r="M457" t="b">
        <v>0</v>
      </c>
      <c r="N457" t="b">
        <v>0</v>
      </c>
      <c r="O457" s="14" t="s">
        <v>2092</v>
      </c>
      <c r="P457" t="s">
        <v>2012</v>
      </c>
      <c r="Q457" t="s">
        <v>2013</v>
      </c>
      <c r="R457" s="5">
        <f t="shared" si="30"/>
        <v>37.001341561577675</v>
      </c>
      <c r="S457" s="8">
        <f t="shared" si="31"/>
        <v>40809.208333333336</v>
      </c>
      <c r="T457" s="8">
        <f t="shared" si="32"/>
        <v>40809.208333333336</v>
      </c>
    </row>
    <row r="458" spans="1:20" ht="31.5" x14ac:dyDescent="0.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29"/>
        <v>104.1243169398907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>
        <v>1518242400</v>
      </c>
      <c r="M458" t="b">
        <v>0</v>
      </c>
      <c r="N458" t="b">
        <v>1</v>
      </c>
      <c r="O458" s="14" t="s">
        <v>2096</v>
      </c>
      <c r="P458" t="s">
        <v>2008</v>
      </c>
      <c r="Q458" t="s">
        <v>2018</v>
      </c>
      <c r="R458" s="5">
        <f t="shared" si="30"/>
        <v>94.976947040498445</v>
      </c>
      <c r="S458" s="8">
        <f t="shared" si="31"/>
        <v>43141.25</v>
      </c>
      <c r="T458" s="8">
        <f t="shared" si="32"/>
        <v>43141.25</v>
      </c>
    </row>
    <row r="459" spans="1:20" x14ac:dyDescent="0.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29"/>
        <v>26.640000000000004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>
        <v>1476594000</v>
      </c>
      <c r="M459" t="b">
        <v>0</v>
      </c>
      <c r="N459" t="b">
        <v>0</v>
      </c>
      <c r="O459" s="14" t="s">
        <v>2092</v>
      </c>
      <c r="P459" t="s">
        <v>2012</v>
      </c>
      <c r="Q459" t="s">
        <v>2013</v>
      </c>
      <c r="R459" s="5">
        <f t="shared" si="30"/>
        <v>28.956521739130434</v>
      </c>
      <c r="S459" s="8">
        <f t="shared" si="31"/>
        <v>42657.208333333328</v>
      </c>
      <c r="T459" s="8">
        <f t="shared" si="32"/>
        <v>42657.208333333328</v>
      </c>
    </row>
    <row r="460" spans="1:20" x14ac:dyDescent="0.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29"/>
        <v>351.20118343195264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>
        <v>1273554000</v>
      </c>
      <c r="M460" t="b">
        <v>0</v>
      </c>
      <c r="N460" t="b">
        <v>0</v>
      </c>
      <c r="O460" s="14" t="s">
        <v>2092</v>
      </c>
      <c r="P460" t="s">
        <v>2012</v>
      </c>
      <c r="Q460" t="s">
        <v>2013</v>
      </c>
      <c r="R460" s="5">
        <f t="shared" si="30"/>
        <v>55.993396226415094</v>
      </c>
      <c r="S460" s="8">
        <f t="shared" si="31"/>
        <v>40265.208333333336</v>
      </c>
      <c r="T460" s="8">
        <f t="shared" si="32"/>
        <v>40265.208333333336</v>
      </c>
    </row>
    <row r="461" spans="1:20" x14ac:dyDescent="0.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29"/>
        <v>90.063492063492063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>
        <v>1421906400</v>
      </c>
      <c r="M461" t="b">
        <v>0</v>
      </c>
      <c r="N461" t="b">
        <v>0</v>
      </c>
      <c r="O461" s="14" t="s">
        <v>2093</v>
      </c>
      <c r="P461" t="s">
        <v>2014</v>
      </c>
      <c r="Q461" t="s">
        <v>2015</v>
      </c>
      <c r="R461" s="5">
        <f t="shared" si="30"/>
        <v>54.038095238095238</v>
      </c>
      <c r="S461" s="8">
        <f t="shared" si="31"/>
        <v>42001.25</v>
      </c>
      <c r="T461" s="8">
        <f t="shared" si="32"/>
        <v>42001.25</v>
      </c>
    </row>
    <row r="462" spans="1:20" x14ac:dyDescent="0.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29"/>
        <v>171.625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>
        <v>1281589200</v>
      </c>
      <c r="M462" t="b">
        <v>0</v>
      </c>
      <c r="N462" t="b">
        <v>0</v>
      </c>
      <c r="O462" s="14" t="s">
        <v>2092</v>
      </c>
      <c r="P462" t="s">
        <v>2012</v>
      </c>
      <c r="Q462" t="s">
        <v>2013</v>
      </c>
      <c r="R462" s="5">
        <f t="shared" si="30"/>
        <v>82.38</v>
      </c>
      <c r="S462" s="8">
        <f t="shared" si="31"/>
        <v>40399.208333333336</v>
      </c>
      <c r="T462" s="8">
        <f t="shared" si="32"/>
        <v>40399.208333333336</v>
      </c>
    </row>
    <row r="463" spans="1:20" x14ac:dyDescent="0.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29"/>
        <v>141.04655870445345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>
        <v>1400389200</v>
      </c>
      <c r="M463" t="b">
        <v>0</v>
      </c>
      <c r="N463" t="b">
        <v>0</v>
      </c>
      <c r="O463" s="14" t="s">
        <v>2095</v>
      </c>
      <c r="P463" t="s">
        <v>2014</v>
      </c>
      <c r="Q463" t="s">
        <v>2017</v>
      </c>
      <c r="R463" s="5">
        <f t="shared" si="30"/>
        <v>66.997115384615384</v>
      </c>
      <c r="S463" s="8">
        <f t="shared" si="31"/>
        <v>41757.208333333336</v>
      </c>
      <c r="T463" s="8">
        <f t="shared" si="32"/>
        <v>41757.208333333336</v>
      </c>
    </row>
    <row r="464" spans="1:20" x14ac:dyDescent="0.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29"/>
        <v>30.57944915254237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>
        <v>1362808800</v>
      </c>
      <c r="M464" t="b">
        <v>0</v>
      </c>
      <c r="N464" t="b">
        <v>0</v>
      </c>
      <c r="O464" s="14" t="s">
        <v>2109</v>
      </c>
      <c r="P464" t="s">
        <v>2023</v>
      </c>
      <c r="Q464" t="s">
        <v>2034</v>
      </c>
      <c r="R464" s="5">
        <f t="shared" si="30"/>
        <v>107.91401869158878</v>
      </c>
      <c r="S464" s="8">
        <f t="shared" si="31"/>
        <v>41304.25</v>
      </c>
      <c r="T464" s="8">
        <f t="shared" si="32"/>
        <v>41304.25</v>
      </c>
    </row>
    <row r="465" spans="1:20" ht="31.5" x14ac:dyDescent="0.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29"/>
        <v>108.16455696202532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>
        <v>1388815200</v>
      </c>
      <c r="M465" t="b">
        <v>0</v>
      </c>
      <c r="N465" t="b">
        <v>0</v>
      </c>
      <c r="O465" s="14" t="s">
        <v>2099</v>
      </c>
      <c r="P465" t="s">
        <v>2014</v>
      </c>
      <c r="Q465" t="s">
        <v>2022</v>
      </c>
      <c r="R465" s="5">
        <f t="shared" si="30"/>
        <v>69.009501187648453</v>
      </c>
      <c r="S465" s="8">
        <f t="shared" si="31"/>
        <v>41639.25</v>
      </c>
      <c r="T465" s="8">
        <f t="shared" si="32"/>
        <v>41639.25</v>
      </c>
    </row>
    <row r="466" spans="1:20" x14ac:dyDescent="0.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29"/>
        <v>133.45505617977528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>
        <v>1519538400</v>
      </c>
      <c r="M466" t="b">
        <v>0</v>
      </c>
      <c r="N466" t="b">
        <v>0</v>
      </c>
      <c r="O466" s="14" t="s">
        <v>2092</v>
      </c>
      <c r="P466" t="s">
        <v>2012</v>
      </c>
      <c r="Q466" t="s">
        <v>2013</v>
      </c>
      <c r="R466" s="5">
        <f t="shared" si="30"/>
        <v>39.006568144499177</v>
      </c>
      <c r="S466" s="8">
        <f t="shared" si="31"/>
        <v>43142.25</v>
      </c>
      <c r="T466" s="8">
        <f t="shared" si="32"/>
        <v>43142.25</v>
      </c>
    </row>
    <row r="467" spans="1:20" x14ac:dyDescent="0.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29"/>
        <v>187.85106382978722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>
        <v>1517810400</v>
      </c>
      <c r="M467" t="b">
        <v>0</v>
      </c>
      <c r="N467" t="b">
        <v>0</v>
      </c>
      <c r="O467" s="14" t="s">
        <v>2107</v>
      </c>
      <c r="P467" t="s">
        <v>2020</v>
      </c>
      <c r="Q467" t="s">
        <v>2032</v>
      </c>
      <c r="R467" s="5">
        <f t="shared" si="30"/>
        <v>110.3625</v>
      </c>
      <c r="S467" s="8">
        <f t="shared" si="31"/>
        <v>43127.25</v>
      </c>
      <c r="T467" s="8">
        <f t="shared" si="32"/>
        <v>43127.25</v>
      </c>
    </row>
    <row r="468" spans="1:20" x14ac:dyDescent="0.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29"/>
        <v>332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>
        <v>1370581200</v>
      </c>
      <c r="M468" t="b">
        <v>0</v>
      </c>
      <c r="N468" t="b">
        <v>1</v>
      </c>
      <c r="O468" s="14" t="s">
        <v>2097</v>
      </c>
      <c r="P468" t="s">
        <v>2010</v>
      </c>
      <c r="Q468" t="s">
        <v>2019</v>
      </c>
      <c r="R468" s="5">
        <f t="shared" si="30"/>
        <v>94.857142857142861</v>
      </c>
      <c r="S468" s="8">
        <f t="shared" si="31"/>
        <v>41409.208333333336</v>
      </c>
      <c r="T468" s="8">
        <f t="shared" si="32"/>
        <v>41409.208333333336</v>
      </c>
    </row>
    <row r="469" spans="1:20" ht="31.5" x14ac:dyDescent="0.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29"/>
        <v>575.21428571428578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s="14" t="s">
        <v>2091</v>
      </c>
      <c r="P469" t="s">
        <v>2010</v>
      </c>
      <c r="Q469" t="s">
        <v>2011</v>
      </c>
      <c r="R469" s="5">
        <f t="shared" si="30"/>
        <v>57.935251798561154</v>
      </c>
      <c r="S469" s="8">
        <f t="shared" si="31"/>
        <v>42331.25</v>
      </c>
      <c r="T469" s="8">
        <f t="shared" si="32"/>
        <v>42331.25</v>
      </c>
    </row>
    <row r="470" spans="1:20" x14ac:dyDescent="0.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29"/>
        <v>40.5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>
        <v>1556600400</v>
      </c>
      <c r="M470" t="b">
        <v>0</v>
      </c>
      <c r="N470" t="b">
        <v>0</v>
      </c>
      <c r="O470" s="14" t="s">
        <v>2092</v>
      </c>
      <c r="P470" t="s">
        <v>2012</v>
      </c>
      <c r="Q470" t="s">
        <v>2013</v>
      </c>
      <c r="R470" s="5">
        <f t="shared" si="30"/>
        <v>101.25</v>
      </c>
      <c r="S470" s="8">
        <f t="shared" si="31"/>
        <v>43569.208333333328</v>
      </c>
      <c r="T470" s="8">
        <f t="shared" si="32"/>
        <v>43569.208333333328</v>
      </c>
    </row>
    <row r="471" spans="1:20" x14ac:dyDescent="0.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29"/>
        <v>184.42857142857144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>
        <v>1432098000</v>
      </c>
      <c r="M471" t="b">
        <v>0</v>
      </c>
      <c r="N471" t="b">
        <v>0</v>
      </c>
      <c r="O471" s="14" t="s">
        <v>2095</v>
      </c>
      <c r="P471" t="s">
        <v>2014</v>
      </c>
      <c r="Q471" t="s">
        <v>2017</v>
      </c>
      <c r="R471" s="5">
        <f t="shared" si="30"/>
        <v>64.95597484276729</v>
      </c>
      <c r="S471" s="8">
        <f t="shared" si="31"/>
        <v>42142.208333333328</v>
      </c>
      <c r="T471" s="8">
        <f t="shared" si="32"/>
        <v>42142.208333333328</v>
      </c>
    </row>
    <row r="472" spans="1:20" x14ac:dyDescent="0.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29"/>
        <v>285.80555555555554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>
        <v>1482127200</v>
      </c>
      <c r="M472" t="b">
        <v>0</v>
      </c>
      <c r="N472" t="b">
        <v>0</v>
      </c>
      <c r="O472" s="14" t="s">
        <v>2097</v>
      </c>
      <c r="P472" t="s">
        <v>2010</v>
      </c>
      <c r="Q472" t="s">
        <v>2019</v>
      </c>
      <c r="R472" s="5">
        <f t="shared" si="30"/>
        <v>27.00524934383202</v>
      </c>
      <c r="S472" s="8">
        <f t="shared" si="31"/>
        <v>42716.25</v>
      </c>
      <c r="T472" s="8">
        <f t="shared" si="32"/>
        <v>42716.25</v>
      </c>
    </row>
    <row r="473" spans="1:20" x14ac:dyDescent="0.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29"/>
        <v>319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>
        <v>1335934800</v>
      </c>
      <c r="M473" t="b">
        <v>0</v>
      </c>
      <c r="N473" t="b">
        <v>1</v>
      </c>
      <c r="O473" s="14" t="s">
        <v>2089</v>
      </c>
      <c r="P473" t="s">
        <v>2006</v>
      </c>
      <c r="Q473" t="s">
        <v>2007</v>
      </c>
      <c r="R473" s="5">
        <f t="shared" si="30"/>
        <v>50.97422680412371</v>
      </c>
      <c r="S473" s="8">
        <f t="shared" si="31"/>
        <v>41031.208333333336</v>
      </c>
      <c r="T473" s="8">
        <f t="shared" si="32"/>
        <v>41031.208333333336</v>
      </c>
    </row>
    <row r="474" spans="1:20" x14ac:dyDescent="0.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29"/>
        <v>39.234070221066318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>
        <v>1556946000</v>
      </c>
      <c r="M474" t="b">
        <v>0</v>
      </c>
      <c r="N474" t="b">
        <v>0</v>
      </c>
      <c r="O474" s="14" t="s">
        <v>2090</v>
      </c>
      <c r="P474" t="s">
        <v>2008</v>
      </c>
      <c r="Q474" t="s">
        <v>2009</v>
      </c>
      <c r="R474" s="5">
        <f t="shared" si="30"/>
        <v>104.94260869565217</v>
      </c>
      <c r="S474" s="8">
        <f t="shared" si="31"/>
        <v>43535.208333333328</v>
      </c>
      <c r="T474" s="8">
        <f t="shared" si="32"/>
        <v>43535.208333333328</v>
      </c>
    </row>
    <row r="475" spans="1:20" x14ac:dyDescent="0.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29"/>
        <v>178.14000000000001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>
        <v>1530075600</v>
      </c>
      <c r="M475" t="b">
        <v>0</v>
      </c>
      <c r="N475" t="b">
        <v>0</v>
      </c>
      <c r="O475" s="14" t="s">
        <v>2094</v>
      </c>
      <c r="P475" t="s">
        <v>2008</v>
      </c>
      <c r="Q475" t="s">
        <v>2016</v>
      </c>
      <c r="R475" s="5">
        <f t="shared" si="30"/>
        <v>84.028301886792448</v>
      </c>
      <c r="S475" s="8">
        <f t="shared" si="31"/>
        <v>43277.208333333328</v>
      </c>
      <c r="T475" s="8">
        <f t="shared" si="32"/>
        <v>43277.208333333328</v>
      </c>
    </row>
    <row r="476" spans="1:20" x14ac:dyDescent="0.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29"/>
        <v>365.15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>
        <v>1418796000</v>
      </c>
      <c r="M476" t="b">
        <v>0</v>
      </c>
      <c r="N476" t="b">
        <v>0</v>
      </c>
      <c r="O476" s="14" t="s">
        <v>2108</v>
      </c>
      <c r="P476" t="s">
        <v>2014</v>
      </c>
      <c r="Q476" t="s">
        <v>2033</v>
      </c>
      <c r="R476" s="5">
        <f t="shared" si="30"/>
        <v>102.85915492957747</v>
      </c>
      <c r="S476" s="8">
        <f t="shared" si="31"/>
        <v>41989.25</v>
      </c>
      <c r="T476" s="8">
        <f t="shared" si="32"/>
        <v>41989.25</v>
      </c>
    </row>
    <row r="477" spans="1:20" ht="31.5" x14ac:dyDescent="0.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29"/>
        <v>113.94594594594594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>
        <v>1372482000</v>
      </c>
      <c r="M477" t="b">
        <v>0</v>
      </c>
      <c r="N477" t="b">
        <v>1</v>
      </c>
      <c r="O477" s="14" t="s">
        <v>2107</v>
      </c>
      <c r="P477" t="s">
        <v>2020</v>
      </c>
      <c r="Q477" t="s">
        <v>2032</v>
      </c>
      <c r="R477" s="5">
        <f t="shared" si="30"/>
        <v>39.962085308056871</v>
      </c>
      <c r="S477" s="8">
        <f t="shared" si="31"/>
        <v>41450.208333333336</v>
      </c>
      <c r="T477" s="8">
        <f t="shared" si="32"/>
        <v>41450.208333333336</v>
      </c>
    </row>
    <row r="478" spans="1:20" ht="31.5" x14ac:dyDescent="0.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29"/>
        <v>29.828720626631856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>
        <v>1534395600</v>
      </c>
      <c r="M478" t="b">
        <v>0</v>
      </c>
      <c r="N478" t="b">
        <v>0</v>
      </c>
      <c r="O478" s="14" t="s">
        <v>2102</v>
      </c>
      <c r="P478" t="s">
        <v>2020</v>
      </c>
      <c r="Q478" t="s">
        <v>2026</v>
      </c>
      <c r="R478" s="5">
        <f t="shared" si="30"/>
        <v>51.001785714285717</v>
      </c>
      <c r="S478" s="8">
        <f t="shared" si="31"/>
        <v>43322.208333333328</v>
      </c>
      <c r="T478" s="8">
        <f t="shared" si="32"/>
        <v>43322.208333333328</v>
      </c>
    </row>
    <row r="479" spans="1:20" x14ac:dyDescent="0.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29"/>
        <v>54.270588235294113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>
        <v>1311397200</v>
      </c>
      <c r="M479" t="b">
        <v>0</v>
      </c>
      <c r="N479" t="b">
        <v>0</v>
      </c>
      <c r="O479" s="14" t="s">
        <v>2111</v>
      </c>
      <c r="P479" t="s">
        <v>2014</v>
      </c>
      <c r="Q479" t="s">
        <v>2036</v>
      </c>
      <c r="R479" s="5">
        <f t="shared" si="30"/>
        <v>40.823008849557525</v>
      </c>
      <c r="S479" s="8">
        <f t="shared" si="31"/>
        <v>40720.208333333336</v>
      </c>
      <c r="T479" s="8">
        <f t="shared" si="32"/>
        <v>40720.208333333336</v>
      </c>
    </row>
    <row r="480" spans="1:20" x14ac:dyDescent="0.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29"/>
        <v>236.34156976744185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>
        <v>1426914000</v>
      </c>
      <c r="M480" t="b">
        <v>0</v>
      </c>
      <c r="N480" t="b">
        <v>0</v>
      </c>
      <c r="O480" s="14" t="s">
        <v>2097</v>
      </c>
      <c r="P480" t="s">
        <v>2010</v>
      </c>
      <c r="Q480" t="s">
        <v>2019</v>
      </c>
      <c r="R480" s="5">
        <f t="shared" si="30"/>
        <v>58.999637155297535</v>
      </c>
      <c r="S480" s="8">
        <f t="shared" si="31"/>
        <v>42072.208333333328</v>
      </c>
      <c r="T480" s="8">
        <f t="shared" si="32"/>
        <v>42072.208333333328</v>
      </c>
    </row>
    <row r="481" spans="1:20" x14ac:dyDescent="0.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29"/>
        <v>512.91666666666663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>
        <v>1501477200</v>
      </c>
      <c r="M481" t="b">
        <v>0</v>
      </c>
      <c r="N481" t="b">
        <v>0</v>
      </c>
      <c r="O481" s="14" t="s">
        <v>2089</v>
      </c>
      <c r="P481" t="s">
        <v>2006</v>
      </c>
      <c r="Q481" t="s">
        <v>2007</v>
      </c>
      <c r="R481" s="5">
        <f t="shared" si="30"/>
        <v>71.156069364161851</v>
      </c>
      <c r="S481" s="8">
        <f t="shared" si="31"/>
        <v>42945.208333333328</v>
      </c>
      <c r="T481" s="8">
        <f t="shared" si="32"/>
        <v>42945.208333333328</v>
      </c>
    </row>
    <row r="482" spans="1:20" x14ac:dyDescent="0.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29"/>
        <v>100.65116279069768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>
        <v>1269061200</v>
      </c>
      <c r="M482" t="b">
        <v>0</v>
      </c>
      <c r="N482" t="b">
        <v>1</v>
      </c>
      <c r="O482" s="14" t="s">
        <v>2103</v>
      </c>
      <c r="P482" t="s">
        <v>2027</v>
      </c>
      <c r="Q482" t="s">
        <v>2028</v>
      </c>
      <c r="R482" s="5">
        <f t="shared" si="30"/>
        <v>99.494252873563212</v>
      </c>
      <c r="S482" s="8">
        <f t="shared" si="31"/>
        <v>40248.25</v>
      </c>
      <c r="T482" s="8">
        <f t="shared" si="32"/>
        <v>40248.25</v>
      </c>
    </row>
    <row r="483" spans="1:20" ht="31.5" x14ac:dyDescent="0.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29"/>
        <v>81.348423194303152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>
        <v>1415772000</v>
      </c>
      <c r="M483" t="b">
        <v>0</v>
      </c>
      <c r="N483" t="b">
        <v>1</v>
      </c>
      <c r="O483" s="14" t="s">
        <v>2092</v>
      </c>
      <c r="P483" t="s">
        <v>2012</v>
      </c>
      <c r="Q483" t="s">
        <v>2013</v>
      </c>
      <c r="R483" s="5">
        <f t="shared" si="30"/>
        <v>103.98634590377114</v>
      </c>
      <c r="S483" s="8">
        <f t="shared" si="31"/>
        <v>41913.208333333336</v>
      </c>
      <c r="T483" s="8">
        <f t="shared" si="32"/>
        <v>41913.208333333336</v>
      </c>
    </row>
    <row r="484" spans="1:20" ht="31.5" x14ac:dyDescent="0.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29"/>
        <v>16.404761904761905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>
        <v>1331013600</v>
      </c>
      <c r="M484" t="b">
        <v>0</v>
      </c>
      <c r="N484" t="b">
        <v>1</v>
      </c>
      <c r="O484" s="14" t="s">
        <v>2102</v>
      </c>
      <c r="P484" t="s">
        <v>2020</v>
      </c>
      <c r="Q484" t="s">
        <v>2026</v>
      </c>
      <c r="R484" s="5">
        <f t="shared" si="30"/>
        <v>76.555555555555557</v>
      </c>
      <c r="S484" s="8">
        <f t="shared" si="31"/>
        <v>40963.25</v>
      </c>
      <c r="T484" s="8">
        <f t="shared" si="32"/>
        <v>40963.25</v>
      </c>
    </row>
    <row r="485" spans="1:20" x14ac:dyDescent="0.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29"/>
        <v>52.774617067833695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>
        <v>1576735200</v>
      </c>
      <c r="M485" t="b">
        <v>0</v>
      </c>
      <c r="N485" t="b">
        <v>0</v>
      </c>
      <c r="O485" s="14" t="s">
        <v>2092</v>
      </c>
      <c r="P485" t="s">
        <v>2012</v>
      </c>
      <c r="Q485" t="s">
        <v>2013</v>
      </c>
      <c r="R485" s="5">
        <f t="shared" si="30"/>
        <v>87.068592057761734</v>
      </c>
      <c r="S485" s="8">
        <f t="shared" si="31"/>
        <v>43811.25</v>
      </c>
      <c r="T485" s="8">
        <f t="shared" si="32"/>
        <v>43811.25</v>
      </c>
    </row>
    <row r="486" spans="1:20" x14ac:dyDescent="0.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29"/>
        <v>260.20608108108109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>
        <v>1411362000</v>
      </c>
      <c r="M486" t="b">
        <v>0</v>
      </c>
      <c r="N486" t="b">
        <v>1</v>
      </c>
      <c r="O486" s="14" t="s">
        <v>2089</v>
      </c>
      <c r="P486" t="s">
        <v>2006</v>
      </c>
      <c r="Q486" t="s">
        <v>2007</v>
      </c>
      <c r="R486" s="5">
        <f t="shared" si="30"/>
        <v>48.99554707379135</v>
      </c>
      <c r="S486" s="8">
        <f t="shared" si="31"/>
        <v>41855.208333333336</v>
      </c>
      <c r="T486" s="8">
        <f t="shared" si="32"/>
        <v>41855.208333333336</v>
      </c>
    </row>
    <row r="487" spans="1:20" ht="31.5" x14ac:dyDescent="0.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29"/>
        <v>30.73289183222958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>
        <v>1563685200</v>
      </c>
      <c r="M487" t="b">
        <v>0</v>
      </c>
      <c r="N487" t="b">
        <v>0</v>
      </c>
      <c r="O487" s="14" t="s">
        <v>2092</v>
      </c>
      <c r="P487" t="s">
        <v>2012</v>
      </c>
      <c r="Q487" t="s">
        <v>2013</v>
      </c>
      <c r="R487" s="5">
        <f t="shared" si="30"/>
        <v>42.969135802469133</v>
      </c>
      <c r="S487" s="8">
        <f t="shared" si="31"/>
        <v>43626.208333333328</v>
      </c>
      <c r="T487" s="8">
        <f t="shared" si="32"/>
        <v>43626.208333333328</v>
      </c>
    </row>
    <row r="488" spans="1:20" ht="31.5" x14ac:dyDescent="0.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29"/>
        <v>13.5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>
        <v>1521867600</v>
      </c>
      <c r="M488" t="b">
        <v>0</v>
      </c>
      <c r="N488" t="b">
        <v>1</v>
      </c>
      <c r="O488" s="14" t="s">
        <v>2107</v>
      </c>
      <c r="P488" t="s">
        <v>2020</v>
      </c>
      <c r="Q488" t="s">
        <v>2032</v>
      </c>
      <c r="R488" s="5">
        <f t="shared" si="30"/>
        <v>33.428571428571431</v>
      </c>
      <c r="S488" s="8">
        <f t="shared" si="31"/>
        <v>43168.25</v>
      </c>
      <c r="T488" s="8">
        <f t="shared" si="32"/>
        <v>43168.25</v>
      </c>
    </row>
    <row r="489" spans="1:20" x14ac:dyDescent="0.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29"/>
        <v>178.62556663644605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>
        <v>1495515600</v>
      </c>
      <c r="M489" t="b">
        <v>0</v>
      </c>
      <c r="N489" t="b">
        <v>0</v>
      </c>
      <c r="O489" s="14" t="s">
        <v>2092</v>
      </c>
      <c r="P489" t="s">
        <v>2012</v>
      </c>
      <c r="Q489" t="s">
        <v>2013</v>
      </c>
      <c r="R489" s="5">
        <f t="shared" si="30"/>
        <v>83.982949701619773</v>
      </c>
      <c r="S489" s="8">
        <f t="shared" si="31"/>
        <v>42845.208333333328</v>
      </c>
      <c r="T489" s="8">
        <f t="shared" si="32"/>
        <v>42845.208333333328</v>
      </c>
    </row>
    <row r="490" spans="1:20" x14ac:dyDescent="0.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29"/>
        <v>220.0566037735849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>
        <v>1455948000</v>
      </c>
      <c r="M490" t="b">
        <v>0</v>
      </c>
      <c r="N490" t="b">
        <v>0</v>
      </c>
      <c r="O490" s="14" t="s">
        <v>2092</v>
      </c>
      <c r="P490" t="s">
        <v>2012</v>
      </c>
      <c r="Q490" t="s">
        <v>2013</v>
      </c>
      <c r="R490" s="5">
        <f t="shared" si="30"/>
        <v>101.41739130434783</v>
      </c>
      <c r="S490" s="8">
        <f t="shared" si="31"/>
        <v>42403.25</v>
      </c>
      <c r="T490" s="8">
        <f t="shared" si="32"/>
        <v>42403.25</v>
      </c>
    </row>
    <row r="491" spans="1:20" x14ac:dyDescent="0.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29"/>
        <v>101.5108695652174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>
        <v>1282366800</v>
      </c>
      <c r="M491" t="b">
        <v>0</v>
      </c>
      <c r="N491" t="b">
        <v>0</v>
      </c>
      <c r="O491" s="14" t="s">
        <v>2097</v>
      </c>
      <c r="P491" t="s">
        <v>2010</v>
      </c>
      <c r="Q491" t="s">
        <v>2019</v>
      </c>
      <c r="R491" s="5">
        <f t="shared" si="30"/>
        <v>109.87058823529412</v>
      </c>
      <c r="S491" s="8">
        <f t="shared" si="31"/>
        <v>40406.208333333336</v>
      </c>
      <c r="T491" s="8">
        <f t="shared" si="32"/>
        <v>40406.208333333336</v>
      </c>
    </row>
    <row r="492" spans="1:20" x14ac:dyDescent="0.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29"/>
        <v>191.5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>
        <v>1574575200</v>
      </c>
      <c r="M492" t="b">
        <v>0</v>
      </c>
      <c r="N492" t="b">
        <v>0</v>
      </c>
      <c r="O492" s="14" t="s">
        <v>2112</v>
      </c>
      <c r="P492" t="s">
        <v>2037</v>
      </c>
      <c r="Q492" t="s">
        <v>2038</v>
      </c>
      <c r="R492" s="5">
        <f t="shared" si="30"/>
        <v>31.916666666666668</v>
      </c>
      <c r="S492" s="8">
        <f t="shared" si="31"/>
        <v>43786.25</v>
      </c>
      <c r="T492" s="8">
        <f t="shared" si="32"/>
        <v>43786.25</v>
      </c>
    </row>
    <row r="493" spans="1:20" ht="31.5" x14ac:dyDescent="0.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29"/>
        <v>305.34683098591546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>
        <v>1374901200</v>
      </c>
      <c r="M493" t="b">
        <v>0</v>
      </c>
      <c r="N493" t="b">
        <v>1</v>
      </c>
      <c r="O493" s="14" t="s">
        <v>2089</v>
      </c>
      <c r="P493" t="s">
        <v>2006</v>
      </c>
      <c r="Q493" t="s">
        <v>2007</v>
      </c>
      <c r="R493" s="5">
        <f t="shared" si="30"/>
        <v>70.993450675399103</v>
      </c>
      <c r="S493" s="8">
        <f t="shared" si="31"/>
        <v>41456.208333333336</v>
      </c>
      <c r="T493" s="8">
        <f t="shared" si="32"/>
        <v>41456.208333333336</v>
      </c>
    </row>
    <row r="494" spans="1:20" x14ac:dyDescent="0.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29"/>
        <v>23.995287958115181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>
        <v>1278910800</v>
      </c>
      <c r="M494" t="b">
        <v>1</v>
      </c>
      <c r="N494" t="b">
        <v>1</v>
      </c>
      <c r="O494" s="14" t="s">
        <v>2101</v>
      </c>
      <c r="P494" t="s">
        <v>2014</v>
      </c>
      <c r="Q494" t="s">
        <v>2025</v>
      </c>
      <c r="R494" s="5">
        <f t="shared" si="30"/>
        <v>77.026890756302521</v>
      </c>
      <c r="S494" s="8">
        <f t="shared" si="31"/>
        <v>40336.208333333336</v>
      </c>
      <c r="T494" s="8">
        <f t="shared" si="32"/>
        <v>40336.208333333336</v>
      </c>
    </row>
    <row r="495" spans="1:20" x14ac:dyDescent="0.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29"/>
        <v>723.77777777777771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>
        <v>1562907600</v>
      </c>
      <c r="M495" t="b">
        <v>0</v>
      </c>
      <c r="N495" t="b">
        <v>0</v>
      </c>
      <c r="O495" s="14" t="s">
        <v>2103</v>
      </c>
      <c r="P495" t="s">
        <v>2027</v>
      </c>
      <c r="Q495" t="s">
        <v>2028</v>
      </c>
      <c r="R495" s="5">
        <f t="shared" si="30"/>
        <v>101.78125</v>
      </c>
      <c r="S495" s="8">
        <f t="shared" si="31"/>
        <v>43645.208333333328</v>
      </c>
      <c r="T495" s="8">
        <f t="shared" si="32"/>
        <v>43645.208333333328</v>
      </c>
    </row>
    <row r="496" spans="1:20" x14ac:dyDescent="0.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29"/>
        <v>547.36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>
        <v>1332478800</v>
      </c>
      <c r="M496" t="b">
        <v>0</v>
      </c>
      <c r="N496" t="b">
        <v>0</v>
      </c>
      <c r="O496" s="14" t="s">
        <v>2097</v>
      </c>
      <c r="P496" t="s">
        <v>2010</v>
      </c>
      <c r="Q496" t="s">
        <v>2019</v>
      </c>
      <c r="R496" s="5">
        <f t="shared" si="30"/>
        <v>51.059701492537314</v>
      </c>
      <c r="S496" s="8">
        <f t="shared" si="31"/>
        <v>40990.208333333336</v>
      </c>
      <c r="T496" s="8">
        <f t="shared" si="32"/>
        <v>40990.208333333336</v>
      </c>
    </row>
    <row r="497" spans="1:20" x14ac:dyDescent="0.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29"/>
        <v>414.49999999999994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>
        <v>1402722000</v>
      </c>
      <c r="M497" t="b">
        <v>0</v>
      </c>
      <c r="N497" t="b">
        <v>0</v>
      </c>
      <c r="O497" s="14" t="s">
        <v>2092</v>
      </c>
      <c r="P497" t="s">
        <v>2012</v>
      </c>
      <c r="Q497" t="s">
        <v>2013</v>
      </c>
      <c r="R497" s="5">
        <f t="shared" si="30"/>
        <v>68.02051282051282</v>
      </c>
      <c r="S497" s="8">
        <f t="shared" si="31"/>
        <v>41800.208333333336</v>
      </c>
      <c r="T497" s="8">
        <f t="shared" si="32"/>
        <v>41800.208333333336</v>
      </c>
    </row>
    <row r="498" spans="1:20" x14ac:dyDescent="0.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29"/>
        <v>0.90696409140369971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>
        <v>1496811600</v>
      </c>
      <c r="M498" t="b">
        <v>0</v>
      </c>
      <c r="N498" t="b">
        <v>0</v>
      </c>
      <c r="O498" s="14" t="s">
        <v>2099</v>
      </c>
      <c r="P498" t="s">
        <v>2014</v>
      </c>
      <c r="Q498" t="s">
        <v>2022</v>
      </c>
      <c r="R498" s="5">
        <f t="shared" si="30"/>
        <v>30.87037037037037</v>
      </c>
      <c r="S498" s="8">
        <f t="shared" si="31"/>
        <v>42876.208333333328</v>
      </c>
      <c r="T498" s="8">
        <f t="shared" si="32"/>
        <v>42876.208333333328</v>
      </c>
    </row>
    <row r="499" spans="1:20" x14ac:dyDescent="0.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29"/>
        <v>34.173469387755098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>
        <v>1482213600</v>
      </c>
      <c r="M499" t="b">
        <v>0</v>
      </c>
      <c r="N499" t="b">
        <v>1</v>
      </c>
      <c r="O499" s="14" t="s">
        <v>2097</v>
      </c>
      <c r="P499" t="s">
        <v>2010</v>
      </c>
      <c r="Q499" t="s">
        <v>2019</v>
      </c>
      <c r="R499" s="5">
        <f t="shared" si="30"/>
        <v>27.908333333333335</v>
      </c>
      <c r="S499" s="8">
        <f t="shared" si="31"/>
        <v>42724.25</v>
      </c>
      <c r="T499" s="8">
        <f t="shared" si="32"/>
        <v>42724.25</v>
      </c>
    </row>
    <row r="500" spans="1:20" x14ac:dyDescent="0.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29"/>
        <v>23.948810754912099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>
        <v>1420264800</v>
      </c>
      <c r="M500" t="b">
        <v>0</v>
      </c>
      <c r="N500" t="b">
        <v>0</v>
      </c>
      <c r="O500" s="14" t="s">
        <v>2091</v>
      </c>
      <c r="P500" t="s">
        <v>2010</v>
      </c>
      <c r="Q500" t="s">
        <v>2011</v>
      </c>
      <c r="R500" s="5">
        <f t="shared" si="30"/>
        <v>79.994818652849744</v>
      </c>
      <c r="S500" s="8">
        <f t="shared" si="31"/>
        <v>42005.25</v>
      </c>
      <c r="T500" s="8">
        <f t="shared" si="32"/>
        <v>42005.25</v>
      </c>
    </row>
    <row r="501" spans="1:20" ht="31.5" x14ac:dyDescent="0.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29"/>
        <v>48.072649572649574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>
        <v>1458450000</v>
      </c>
      <c r="M501" t="b">
        <v>0</v>
      </c>
      <c r="N501" t="b">
        <v>1</v>
      </c>
      <c r="O501" s="14" t="s">
        <v>2093</v>
      </c>
      <c r="P501" t="s">
        <v>2014</v>
      </c>
      <c r="Q501" t="s">
        <v>2015</v>
      </c>
      <c r="R501" s="5">
        <f t="shared" si="30"/>
        <v>38.003378378378379</v>
      </c>
      <c r="S501" s="8">
        <f t="shared" si="31"/>
        <v>42444.208333333328</v>
      </c>
      <c r="T501" s="8">
        <f t="shared" si="32"/>
        <v>42444.208333333328</v>
      </c>
    </row>
    <row r="502" spans="1:20" x14ac:dyDescent="0.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>
        <v>1369803600</v>
      </c>
      <c r="M502" t="b">
        <v>0</v>
      </c>
      <c r="N502" t="b">
        <v>1</v>
      </c>
      <c r="O502" s="14" t="s">
        <v>2092</v>
      </c>
      <c r="P502" t="s">
        <v>2012</v>
      </c>
      <c r="Q502" t="s">
        <v>2013</v>
      </c>
      <c r="R502" s="5" t="e">
        <f t="shared" si="30"/>
        <v>#DIV/0!</v>
      </c>
      <c r="S502" s="8">
        <f t="shared" si="31"/>
        <v>41395.208333333336</v>
      </c>
      <c r="T502" s="8">
        <f t="shared" si="32"/>
        <v>41395.208333333336</v>
      </c>
    </row>
    <row r="503" spans="1:20" x14ac:dyDescent="0.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29"/>
        <v>70.145182291666657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>
        <v>1363237200</v>
      </c>
      <c r="M503" t="b">
        <v>0</v>
      </c>
      <c r="N503" t="b">
        <v>0</v>
      </c>
      <c r="O503" s="14" t="s">
        <v>2093</v>
      </c>
      <c r="P503" t="s">
        <v>2014</v>
      </c>
      <c r="Q503" t="s">
        <v>2015</v>
      </c>
      <c r="R503" s="5">
        <f t="shared" si="30"/>
        <v>59.990534521158132</v>
      </c>
      <c r="S503" s="8">
        <f t="shared" si="31"/>
        <v>41345.208333333336</v>
      </c>
      <c r="T503" s="8">
        <f t="shared" si="32"/>
        <v>41345.208333333336</v>
      </c>
    </row>
    <row r="504" spans="1:20" x14ac:dyDescent="0.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29"/>
        <v>529.92307692307691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>
        <v>1345870800</v>
      </c>
      <c r="M504" t="b">
        <v>0</v>
      </c>
      <c r="N504" t="b">
        <v>1</v>
      </c>
      <c r="O504" s="14" t="s">
        <v>2100</v>
      </c>
      <c r="P504" t="s">
        <v>2023</v>
      </c>
      <c r="Q504" t="s">
        <v>2024</v>
      </c>
      <c r="R504" s="5">
        <f t="shared" si="30"/>
        <v>37.037634408602152</v>
      </c>
      <c r="S504" s="8">
        <f t="shared" si="31"/>
        <v>41117.208333333336</v>
      </c>
      <c r="T504" s="8">
        <f t="shared" si="32"/>
        <v>41117.208333333336</v>
      </c>
    </row>
    <row r="505" spans="1:20" ht="31.5" x14ac:dyDescent="0.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29"/>
        <v>180.32549019607845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>
        <v>1437454800</v>
      </c>
      <c r="M505" t="b">
        <v>0</v>
      </c>
      <c r="N505" t="b">
        <v>0</v>
      </c>
      <c r="O505" s="14" t="s">
        <v>2095</v>
      </c>
      <c r="P505" t="s">
        <v>2014</v>
      </c>
      <c r="Q505" t="s">
        <v>2017</v>
      </c>
      <c r="R505" s="5">
        <f t="shared" si="30"/>
        <v>99.963043478260872</v>
      </c>
      <c r="S505" s="8">
        <f t="shared" si="31"/>
        <v>42186.208333333328</v>
      </c>
      <c r="T505" s="8">
        <f t="shared" si="32"/>
        <v>42186.208333333328</v>
      </c>
    </row>
    <row r="506" spans="1:20" x14ac:dyDescent="0.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29"/>
        <v>92.320000000000007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>
        <v>1432011600</v>
      </c>
      <c r="M506" t="b">
        <v>0</v>
      </c>
      <c r="N506" t="b">
        <v>0</v>
      </c>
      <c r="O506" s="14" t="s">
        <v>2090</v>
      </c>
      <c r="P506" t="s">
        <v>2008</v>
      </c>
      <c r="Q506" t="s">
        <v>2009</v>
      </c>
      <c r="R506" s="5">
        <f t="shared" si="30"/>
        <v>111.6774193548387</v>
      </c>
      <c r="S506" s="8">
        <f t="shared" si="31"/>
        <v>42142.208333333328</v>
      </c>
      <c r="T506" s="8">
        <f t="shared" si="32"/>
        <v>42142.208333333328</v>
      </c>
    </row>
    <row r="507" spans="1:20" x14ac:dyDescent="0.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29"/>
        <v>13.901001112347053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>
        <v>1366347600</v>
      </c>
      <c r="M507" t="b">
        <v>0</v>
      </c>
      <c r="N507" t="b">
        <v>1</v>
      </c>
      <c r="O507" s="14" t="s">
        <v>2104</v>
      </c>
      <c r="P507" t="s">
        <v>2020</v>
      </c>
      <c r="Q507" t="s">
        <v>2029</v>
      </c>
      <c r="R507" s="5">
        <f t="shared" si="30"/>
        <v>36.014409221902014</v>
      </c>
      <c r="S507" s="8">
        <f t="shared" si="31"/>
        <v>41341.25</v>
      </c>
      <c r="T507" s="8">
        <f t="shared" si="32"/>
        <v>41341.25</v>
      </c>
    </row>
    <row r="508" spans="1:20" x14ac:dyDescent="0.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29"/>
        <v>927.07777777777767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>
        <v>1512885600</v>
      </c>
      <c r="M508" t="b">
        <v>0</v>
      </c>
      <c r="N508" t="b">
        <v>1</v>
      </c>
      <c r="O508" s="14" t="s">
        <v>2092</v>
      </c>
      <c r="P508" t="s">
        <v>2012</v>
      </c>
      <c r="Q508" t="s">
        <v>2013</v>
      </c>
      <c r="R508" s="5">
        <f t="shared" si="30"/>
        <v>66.010284810126578</v>
      </c>
      <c r="S508" s="8">
        <f t="shared" si="31"/>
        <v>43062.25</v>
      </c>
      <c r="T508" s="8">
        <f t="shared" si="32"/>
        <v>43062.25</v>
      </c>
    </row>
    <row r="509" spans="1:20" ht="31.5" x14ac:dyDescent="0.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29"/>
        <v>39.857142857142861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>
        <v>1369717200</v>
      </c>
      <c r="M509" t="b">
        <v>0</v>
      </c>
      <c r="N509" t="b">
        <v>1</v>
      </c>
      <c r="O509" s="14" t="s">
        <v>2091</v>
      </c>
      <c r="P509" t="s">
        <v>2010</v>
      </c>
      <c r="Q509" t="s">
        <v>2011</v>
      </c>
      <c r="R509" s="5">
        <f t="shared" si="30"/>
        <v>44.05263157894737</v>
      </c>
      <c r="S509" s="8">
        <f t="shared" si="31"/>
        <v>41373.208333333336</v>
      </c>
      <c r="T509" s="8">
        <f t="shared" si="32"/>
        <v>41373.208333333336</v>
      </c>
    </row>
    <row r="510" spans="1:20" x14ac:dyDescent="0.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29"/>
        <v>112.22929936305732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>
        <v>1534654800</v>
      </c>
      <c r="M510" t="b">
        <v>0</v>
      </c>
      <c r="N510" t="b">
        <v>0</v>
      </c>
      <c r="O510" s="14" t="s">
        <v>2092</v>
      </c>
      <c r="P510" t="s">
        <v>2012</v>
      </c>
      <c r="Q510" t="s">
        <v>2013</v>
      </c>
      <c r="R510" s="5">
        <f t="shared" si="30"/>
        <v>52.999726551818434</v>
      </c>
      <c r="S510" s="8">
        <f t="shared" si="31"/>
        <v>43310.208333333328</v>
      </c>
      <c r="T510" s="8">
        <f t="shared" si="32"/>
        <v>43310.208333333328</v>
      </c>
    </row>
    <row r="511" spans="1:20" x14ac:dyDescent="0.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29"/>
        <v>70.925816023738875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>
        <v>1337058000</v>
      </c>
      <c r="M511" t="b">
        <v>0</v>
      </c>
      <c r="N511" t="b">
        <v>0</v>
      </c>
      <c r="O511" s="14" t="s">
        <v>2092</v>
      </c>
      <c r="P511" t="s">
        <v>2012</v>
      </c>
      <c r="Q511" t="s">
        <v>2013</v>
      </c>
      <c r="R511" s="5">
        <f t="shared" si="30"/>
        <v>95</v>
      </c>
      <c r="S511" s="8">
        <f t="shared" si="31"/>
        <v>41034.208333333336</v>
      </c>
      <c r="T511" s="8">
        <f t="shared" si="32"/>
        <v>41034.208333333336</v>
      </c>
    </row>
    <row r="512" spans="1:20" x14ac:dyDescent="0.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29"/>
        <v>119.08974358974358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>
        <v>1529816400</v>
      </c>
      <c r="M512" t="b">
        <v>0</v>
      </c>
      <c r="N512" t="b">
        <v>0</v>
      </c>
      <c r="O512" s="14" t="s">
        <v>2095</v>
      </c>
      <c r="P512" t="s">
        <v>2014</v>
      </c>
      <c r="Q512" t="s">
        <v>2017</v>
      </c>
      <c r="R512" s="5">
        <f t="shared" si="30"/>
        <v>70.908396946564892</v>
      </c>
      <c r="S512" s="8">
        <f t="shared" si="31"/>
        <v>43251.208333333328</v>
      </c>
      <c r="T512" s="8">
        <f t="shared" si="32"/>
        <v>43251.208333333328</v>
      </c>
    </row>
    <row r="513" spans="1:20" x14ac:dyDescent="0.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29"/>
        <v>24.017591339648174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>
        <v>1564894800</v>
      </c>
      <c r="M513" t="b">
        <v>0</v>
      </c>
      <c r="N513" t="b">
        <v>0</v>
      </c>
      <c r="O513" s="14" t="s">
        <v>2092</v>
      </c>
      <c r="P513" t="s">
        <v>2012</v>
      </c>
      <c r="Q513" t="s">
        <v>2013</v>
      </c>
      <c r="R513" s="5">
        <f t="shared" si="30"/>
        <v>98.060773480662988</v>
      </c>
      <c r="S513" s="8">
        <f t="shared" si="31"/>
        <v>43671.208333333328</v>
      </c>
      <c r="T513" s="8">
        <f t="shared" si="32"/>
        <v>43671.208333333328</v>
      </c>
    </row>
    <row r="514" spans="1:20" x14ac:dyDescent="0.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si="29"/>
        <v>139.31868131868131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>
        <v>1404622800</v>
      </c>
      <c r="M514" t="b">
        <v>0</v>
      </c>
      <c r="N514" t="b">
        <v>1</v>
      </c>
      <c r="O514" s="14" t="s">
        <v>2100</v>
      </c>
      <c r="P514" t="s">
        <v>2023</v>
      </c>
      <c r="Q514" t="s">
        <v>2024</v>
      </c>
      <c r="R514" s="5">
        <f t="shared" si="30"/>
        <v>53.046025104602514</v>
      </c>
      <c r="S514" s="8">
        <f t="shared" si="31"/>
        <v>41825.208333333336</v>
      </c>
      <c r="T514" s="8">
        <f t="shared" si="32"/>
        <v>41825.208333333336</v>
      </c>
    </row>
    <row r="515" spans="1:20" x14ac:dyDescent="0.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ref="F515:F578" si="33">E515/D515*100</f>
        <v>39.277108433734945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>
        <v>1284181200</v>
      </c>
      <c r="M515" t="b">
        <v>0</v>
      </c>
      <c r="N515" t="b">
        <v>0</v>
      </c>
      <c r="O515" s="14" t="s">
        <v>2108</v>
      </c>
      <c r="P515" t="s">
        <v>2014</v>
      </c>
      <c r="Q515" t="s">
        <v>2033</v>
      </c>
      <c r="R515" s="5">
        <f t="shared" ref="R515:R578" si="34">E515/H515</f>
        <v>93.142857142857139</v>
      </c>
      <c r="S515" s="8">
        <f t="shared" ref="S515:S578" si="35">(((K515/60)/60)/24)+DATE(1970,1,1)</f>
        <v>40430.208333333336</v>
      </c>
      <c r="T515" s="8">
        <f t="shared" ref="T515:T578" si="36">(((K515/60)/60)/24)+DATE(1970,1,1)</f>
        <v>40430.208333333336</v>
      </c>
    </row>
    <row r="516" spans="1:20" x14ac:dyDescent="0.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33"/>
        <v>22.439077144917089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>
        <v>1386741600</v>
      </c>
      <c r="M516" t="b">
        <v>0</v>
      </c>
      <c r="N516" t="b">
        <v>1</v>
      </c>
      <c r="O516" s="14" t="s">
        <v>2090</v>
      </c>
      <c r="P516" t="s">
        <v>2008</v>
      </c>
      <c r="Q516" t="s">
        <v>2009</v>
      </c>
      <c r="R516" s="5">
        <f t="shared" si="34"/>
        <v>58.945075757575758</v>
      </c>
      <c r="S516" s="8">
        <f t="shared" si="35"/>
        <v>41614.25</v>
      </c>
      <c r="T516" s="8">
        <f t="shared" si="36"/>
        <v>41614.25</v>
      </c>
    </row>
    <row r="517" spans="1:20" x14ac:dyDescent="0.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si="33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s="14" t="s">
        <v>2092</v>
      </c>
      <c r="P517" t="s">
        <v>2012</v>
      </c>
      <c r="Q517" t="s">
        <v>2013</v>
      </c>
      <c r="R517" s="5">
        <f t="shared" si="34"/>
        <v>36.067669172932334</v>
      </c>
      <c r="S517" s="8">
        <f t="shared" si="35"/>
        <v>40900.25</v>
      </c>
      <c r="T517" s="8">
        <f t="shared" si="36"/>
        <v>40900.25</v>
      </c>
    </row>
    <row r="518" spans="1:20" x14ac:dyDescent="0.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33"/>
        <v>42.523125996810208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>
        <v>1284354000</v>
      </c>
      <c r="M518" t="b">
        <v>0</v>
      </c>
      <c r="N518" t="b">
        <v>0</v>
      </c>
      <c r="O518" s="14" t="s">
        <v>2098</v>
      </c>
      <c r="P518" t="s">
        <v>2020</v>
      </c>
      <c r="Q518" t="s">
        <v>2021</v>
      </c>
      <c r="R518" s="5">
        <f t="shared" si="34"/>
        <v>63.030732860520096</v>
      </c>
      <c r="S518" s="8">
        <f t="shared" si="35"/>
        <v>40396.208333333336</v>
      </c>
      <c r="T518" s="8">
        <f t="shared" si="36"/>
        <v>40396.208333333336</v>
      </c>
    </row>
    <row r="519" spans="1:20" x14ac:dyDescent="0.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33"/>
        <v>112.00000000000001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>
        <v>1494392400</v>
      </c>
      <c r="M519" t="b">
        <v>0</v>
      </c>
      <c r="N519" t="b">
        <v>0</v>
      </c>
      <c r="O519" s="14" t="s">
        <v>2089</v>
      </c>
      <c r="P519" t="s">
        <v>2006</v>
      </c>
      <c r="Q519" t="s">
        <v>2007</v>
      </c>
      <c r="R519" s="5">
        <f t="shared" si="34"/>
        <v>84.717948717948715</v>
      </c>
      <c r="S519" s="8">
        <f t="shared" si="35"/>
        <v>42860.208333333328</v>
      </c>
      <c r="T519" s="8">
        <f t="shared" si="36"/>
        <v>42860.208333333328</v>
      </c>
    </row>
    <row r="520" spans="1:20" ht="31.5" x14ac:dyDescent="0.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33"/>
        <v>7.0681818181818183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>
        <v>1519538400</v>
      </c>
      <c r="M520" t="b">
        <v>0</v>
      </c>
      <c r="N520" t="b">
        <v>1</v>
      </c>
      <c r="O520" s="14" t="s">
        <v>2099</v>
      </c>
      <c r="P520" t="s">
        <v>2014</v>
      </c>
      <c r="Q520" t="s">
        <v>2022</v>
      </c>
      <c r="R520" s="5">
        <f t="shared" si="34"/>
        <v>62.2</v>
      </c>
      <c r="S520" s="8">
        <f t="shared" si="35"/>
        <v>43154.25</v>
      </c>
      <c r="T520" s="8">
        <f t="shared" si="36"/>
        <v>43154.25</v>
      </c>
    </row>
    <row r="521" spans="1:20" x14ac:dyDescent="0.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33"/>
        <v>101.74563871693867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>
        <v>1421906400</v>
      </c>
      <c r="M521" t="b">
        <v>0</v>
      </c>
      <c r="N521" t="b">
        <v>1</v>
      </c>
      <c r="O521" s="14" t="s">
        <v>2090</v>
      </c>
      <c r="P521" t="s">
        <v>2008</v>
      </c>
      <c r="Q521" t="s">
        <v>2009</v>
      </c>
      <c r="R521" s="5">
        <f t="shared" si="34"/>
        <v>101.97518330513255</v>
      </c>
      <c r="S521" s="8">
        <f t="shared" si="35"/>
        <v>42012.25</v>
      </c>
      <c r="T521" s="8">
        <f t="shared" si="36"/>
        <v>42012.25</v>
      </c>
    </row>
    <row r="522" spans="1:20" x14ac:dyDescent="0.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33"/>
        <v>425.75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>
        <v>1555909200</v>
      </c>
      <c r="M522" t="b">
        <v>0</v>
      </c>
      <c r="N522" t="b">
        <v>0</v>
      </c>
      <c r="O522" s="14" t="s">
        <v>2092</v>
      </c>
      <c r="P522" t="s">
        <v>2012</v>
      </c>
      <c r="Q522" t="s">
        <v>2013</v>
      </c>
      <c r="R522" s="5">
        <f t="shared" si="34"/>
        <v>106.4375</v>
      </c>
      <c r="S522" s="8">
        <f t="shared" si="35"/>
        <v>43574.208333333328</v>
      </c>
      <c r="T522" s="8">
        <f t="shared" si="36"/>
        <v>43574.208333333328</v>
      </c>
    </row>
    <row r="523" spans="1:20" x14ac:dyDescent="0.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33"/>
        <v>145.53947368421052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>
        <v>1472446800</v>
      </c>
      <c r="M523" t="b">
        <v>0</v>
      </c>
      <c r="N523" t="b">
        <v>1</v>
      </c>
      <c r="O523" s="14" t="s">
        <v>2095</v>
      </c>
      <c r="P523" t="s">
        <v>2014</v>
      </c>
      <c r="Q523" t="s">
        <v>2017</v>
      </c>
      <c r="R523" s="5">
        <f t="shared" si="34"/>
        <v>29.975609756097562</v>
      </c>
      <c r="S523" s="8">
        <f t="shared" si="35"/>
        <v>42605.208333333328</v>
      </c>
      <c r="T523" s="8">
        <f t="shared" si="36"/>
        <v>42605.208333333328</v>
      </c>
    </row>
    <row r="524" spans="1:20" ht="31.5" x14ac:dyDescent="0.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33"/>
        <v>32.453465346534657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>
        <v>1342328400</v>
      </c>
      <c r="M524" t="b">
        <v>0</v>
      </c>
      <c r="N524" t="b">
        <v>0</v>
      </c>
      <c r="O524" s="14" t="s">
        <v>2101</v>
      </c>
      <c r="P524" t="s">
        <v>2014</v>
      </c>
      <c r="Q524" t="s">
        <v>2025</v>
      </c>
      <c r="R524" s="5">
        <f t="shared" si="34"/>
        <v>85.806282722513089</v>
      </c>
      <c r="S524" s="8">
        <f t="shared" si="35"/>
        <v>41093.208333333336</v>
      </c>
      <c r="T524" s="8">
        <f t="shared" si="36"/>
        <v>41093.208333333336</v>
      </c>
    </row>
    <row r="525" spans="1:20" x14ac:dyDescent="0.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33"/>
        <v>700.33333333333326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>
        <v>1268114400</v>
      </c>
      <c r="M525" t="b">
        <v>0</v>
      </c>
      <c r="N525" t="b">
        <v>0</v>
      </c>
      <c r="O525" s="14" t="s">
        <v>2101</v>
      </c>
      <c r="P525" t="s">
        <v>2014</v>
      </c>
      <c r="Q525" t="s">
        <v>2025</v>
      </c>
      <c r="R525" s="5">
        <f t="shared" si="34"/>
        <v>70.82022471910112</v>
      </c>
      <c r="S525" s="8">
        <f t="shared" si="35"/>
        <v>40241.25</v>
      </c>
      <c r="T525" s="8">
        <f t="shared" si="36"/>
        <v>40241.25</v>
      </c>
    </row>
    <row r="526" spans="1:20" x14ac:dyDescent="0.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33"/>
        <v>83.904860392967933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>
        <v>1273381200</v>
      </c>
      <c r="M526" t="b">
        <v>0</v>
      </c>
      <c r="N526" t="b">
        <v>0</v>
      </c>
      <c r="O526" s="14" t="s">
        <v>2092</v>
      </c>
      <c r="P526" t="s">
        <v>2012</v>
      </c>
      <c r="Q526" t="s">
        <v>2013</v>
      </c>
      <c r="R526" s="5">
        <f t="shared" si="34"/>
        <v>40.998484082870135</v>
      </c>
      <c r="S526" s="8">
        <f t="shared" si="35"/>
        <v>40294.208333333336</v>
      </c>
      <c r="T526" s="8">
        <f t="shared" si="36"/>
        <v>40294.208333333336</v>
      </c>
    </row>
    <row r="527" spans="1:20" x14ac:dyDescent="0.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33"/>
        <v>84.19047619047619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>
        <v>1290837600</v>
      </c>
      <c r="M527" t="b">
        <v>0</v>
      </c>
      <c r="N527" t="b">
        <v>0</v>
      </c>
      <c r="O527" s="14" t="s">
        <v>2097</v>
      </c>
      <c r="P527" t="s">
        <v>2010</v>
      </c>
      <c r="Q527" t="s">
        <v>2019</v>
      </c>
      <c r="R527" s="5">
        <f t="shared" si="34"/>
        <v>28.063492063492063</v>
      </c>
      <c r="S527" s="8">
        <f t="shared" si="35"/>
        <v>40505.25</v>
      </c>
      <c r="T527" s="8">
        <f t="shared" si="36"/>
        <v>40505.25</v>
      </c>
    </row>
    <row r="528" spans="1:20" ht="31.5" x14ac:dyDescent="0.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33"/>
        <v>155.95180722891567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>
        <v>1454306400</v>
      </c>
      <c r="M528" t="b">
        <v>0</v>
      </c>
      <c r="N528" t="b">
        <v>1</v>
      </c>
      <c r="O528" s="14" t="s">
        <v>2092</v>
      </c>
      <c r="P528" t="s">
        <v>2012</v>
      </c>
      <c r="Q528" t="s">
        <v>2013</v>
      </c>
      <c r="R528" s="5">
        <f t="shared" si="34"/>
        <v>88.054421768707485</v>
      </c>
      <c r="S528" s="8">
        <f t="shared" si="35"/>
        <v>42364.25</v>
      </c>
      <c r="T528" s="8">
        <f t="shared" si="36"/>
        <v>42364.25</v>
      </c>
    </row>
    <row r="529" spans="1:20" x14ac:dyDescent="0.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33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s="14" t="s">
        <v>2099</v>
      </c>
      <c r="P529" t="s">
        <v>2014</v>
      </c>
      <c r="Q529" t="s">
        <v>2022</v>
      </c>
      <c r="R529" s="5">
        <f t="shared" si="34"/>
        <v>31</v>
      </c>
      <c r="S529" s="8">
        <f t="shared" si="35"/>
        <v>42405.25</v>
      </c>
      <c r="T529" s="8">
        <f t="shared" si="36"/>
        <v>42405.25</v>
      </c>
    </row>
    <row r="530" spans="1:20" x14ac:dyDescent="0.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33"/>
        <v>80.300000000000011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>
        <v>1389074400</v>
      </c>
      <c r="M530" t="b">
        <v>0</v>
      </c>
      <c r="N530" t="b">
        <v>0</v>
      </c>
      <c r="O530" s="14" t="s">
        <v>2096</v>
      </c>
      <c r="P530" t="s">
        <v>2008</v>
      </c>
      <c r="Q530" t="s">
        <v>2018</v>
      </c>
      <c r="R530" s="5">
        <f t="shared" si="34"/>
        <v>90.337500000000006</v>
      </c>
      <c r="S530" s="8">
        <f t="shared" si="35"/>
        <v>41601.25</v>
      </c>
      <c r="T530" s="8">
        <f t="shared" si="36"/>
        <v>41601.25</v>
      </c>
    </row>
    <row r="531" spans="1:20" x14ac:dyDescent="0.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33"/>
        <v>11.254901960784313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>
        <v>1402117200</v>
      </c>
      <c r="M531" t="b">
        <v>0</v>
      </c>
      <c r="N531" t="b">
        <v>0</v>
      </c>
      <c r="O531" s="14" t="s">
        <v>2100</v>
      </c>
      <c r="P531" t="s">
        <v>2023</v>
      </c>
      <c r="Q531" t="s">
        <v>2024</v>
      </c>
      <c r="R531" s="5">
        <f t="shared" si="34"/>
        <v>63.777777777777779</v>
      </c>
      <c r="S531" s="8">
        <f t="shared" si="35"/>
        <v>41769.208333333336</v>
      </c>
      <c r="T531" s="8">
        <f t="shared" si="36"/>
        <v>41769.208333333336</v>
      </c>
    </row>
    <row r="532" spans="1:20" ht="31.5" x14ac:dyDescent="0.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33"/>
        <v>91.740952380952379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>
        <v>1284440400</v>
      </c>
      <c r="M532" t="b">
        <v>0</v>
      </c>
      <c r="N532" t="b">
        <v>1</v>
      </c>
      <c r="O532" s="14" t="s">
        <v>2102</v>
      </c>
      <c r="P532" t="s">
        <v>2020</v>
      </c>
      <c r="Q532" t="s">
        <v>2026</v>
      </c>
      <c r="R532" s="5">
        <f t="shared" si="34"/>
        <v>53.995515695067262</v>
      </c>
      <c r="S532" s="8">
        <f t="shared" si="35"/>
        <v>40421.208333333336</v>
      </c>
      <c r="T532" s="8">
        <f t="shared" si="36"/>
        <v>40421.208333333336</v>
      </c>
    </row>
    <row r="533" spans="1:20" ht="31.5" x14ac:dyDescent="0.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33"/>
        <v>95.521156936261391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>
        <v>1388988000</v>
      </c>
      <c r="M533" t="b">
        <v>0</v>
      </c>
      <c r="N533" t="b">
        <v>0</v>
      </c>
      <c r="O533" s="14" t="s">
        <v>2100</v>
      </c>
      <c r="P533" t="s">
        <v>2023</v>
      </c>
      <c r="Q533" t="s">
        <v>2024</v>
      </c>
      <c r="R533" s="5">
        <f t="shared" si="34"/>
        <v>48.993956043956047</v>
      </c>
      <c r="S533" s="8">
        <f t="shared" si="35"/>
        <v>41589.25</v>
      </c>
      <c r="T533" s="8">
        <f t="shared" si="36"/>
        <v>41589.25</v>
      </c>
    </row>
    <row r="534" spans="1:20" x14ac:dyDescent="0.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33"/>
        <v>502.87499999999994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s="14" t="s">
        <v>2092</v>
      </c>
      <c r="P534" t="s">
        <v>2012</v>
      </c>
      <c r="Q534" t="s">
        <v>2013</v>
      </c>
      <c r="R534" s="5">
        <f t="shared" si="34"/>
        <v>63.857142857142854</v>
      </c>
      <c r="S534" s="8">
        <f t="shared" si="35"/>
        <v>43125.25</v>
      </c>
      <c r="T534" s="8">
        <f t="shared" si="36"/>
        <v>43125.25</v>
      </c>
    </row>
    <row r="535" spans="1:20" x14ac:dyDescent="0.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33"/>
        <v>159.24394463667818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>
        <v>1377752400</v>
      </c>
      <c r="M535" t="b">
        <v>0</v>
      </c>
      <c r="N535" t="b">
        <v>0</v>
      </c>
      <c r="O535" s="14" t="s">
        <v>2096</v>
      </c>
      <c r="P535" t="s">
        <v>2008</v>
      </c>
      <c r="Q535" t="s">
        <v>2018</v>
      </c>
      <c r="R535" s="5">
        <f t="shared" si="34"/>
        <v>82.996393146979258</v>
      </c>
      <c r="S535" s="8">
        <f t="shared" si="35"/>
        <v>41479.208333333336</v>
      </c>
      <c r="T535" s="8">
        <f t="shared" si="36"/>
        <v>41479.208333333336</v>
      </c>
    </row>
    <row r="536" spans="1:20" x14ac:dyDescent="0.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33"/>
        <v>15.022446689113355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>
        <v>1534568400</v>
      </c>
      <c r="M536" t="b">
        <v>0</v>
      </c>
      <c r="N536" t="b">
        <v>1</v>
      </c>
      <c r="O536" s="14" t="s">
        <v>2095</v>
      </c>
      <c r="P536" t="s">
        <v>2014</v>
      </c>
      <c r="Q536" t="s">
        <v>2017</v>
      </c>
      <c r="R536" s="5">
        <f t="shared" si="34"/>
        <v>55.08230452674897</v>
      </c>
      <c r="S536" s="8">
        <f t="shared" si="35"/>
        <v>43329.208333333328</v>
      </c>
      <c r="T536" s="8">
        <f t="shared" si="36"/>
        <v>43329.208333333328</v>
      </c>
    </row>
    <row r="537" spans="1:20" x14ac:dyDescent="0.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33"/>
        <v>482.03846153846149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>
        <v>1528606800</v>
      </c>
      <c r="M537" t="b">
        <v>0</v>
      </c>
      <c r="N537" t="b">
        <v>1</v>
      </c>
      <c r="O537" s="14" t="s">
        <v>2092</v>
      </c>
      <c r="P537" t="s">
        <v>2012</v>
      </c>
      <c r="Q537" t="s">
        <v>2013</v>
      </c>
      <c r="R537" s="5">
        <f t="shared" si="34"/>
        <v>62.044554455445542</v>
      </c>
      <c r="S537" s="8">
        <f t="shared" si="35"/>
        <v>43259.208333333328</v>
      </c>
      <c r="T537" s="8">
        <f t="shared" si="36"/>
        <v>43259.208333333328</v>
      </c>
    </row>
    <row r="538" spans="1:20" x14ac:dyDescent="0.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33"/>
        <v>149.96938775510205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>
        <v>1284872400</v>
      </c>
      <c r="M538" t="b">
        <v>0</v>
      </c>
      <c r="N538" t="b">
        <v>0</v>
      </c>
      <c r="O538" s="14" t="s">
        <v>2102</v>
      </c>
      <c r="P538" t="s">
        <v>2020</v>
      </c>
      <c r="Q538" t="s">
        <v>2026</v>
      </c>
      <c r="R538" s="5">
        <f t="shared" si="34"/>
        <v>104.97857142857143</v>
      </c>
      <c r="S538" s="8">
        <f t="shared" si="35"/>
        <v>40414.208333333336</v>
      </c>
      <c r="T538" s="8">
        <f t="shared" si="36"/>
        <v>40414.208333333336</v>
      </c>
    </row>
    <row r="539" spans="1:20" x14ac:dyDescent="0.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33"/>
        <v>117.22156398104266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>
        <v>1537592400</v>
      </c>
      <c r="M539" t="b">
        <v>1</v>
      </c>
      <c r="N539" t="b">
        <v>1</v>
      </c>
      <c r="O539" s="14" t="s">
        <v>2093</v>
      </c>
      <c r="P539" t="s">
        <v>2014</v>
      </c>
      <c r="Q539" t="s">
        <v>2015</v>
      </c>
      <c r="R539" s="5">
        <f t="shared" si="34"/>
        <v>94.044676806083643</v>
      </c>
      <c r="S539" s="8">
        <f t="shared" si="35"/>
        <v>43342.208333333328</v>
      </c>
      <c r="T539" s="8">
        <f t="shared" si="36"/>
        <v>43342.208333333328</v>
      </c>
    </row>
    <row r="540" spans="1:20" x14ac:dyDescent="0.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33"/>
        <v>37.695968274950431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>
        <v>1381208400</v>
      </c>
      <c r="M540" t="b">
        <v>0</v>
      </c>
      <c r="N540" t="b">
        <v>0</v>
      </c>
      <c r="O540" s="14" t="s">
        <v>2109</v>
      </c>
      <c r="P540" t="s">
        <v>2023</v>
      </c>
      <c r="Q540" t="s">
        <v>2034</v>
      </c>
      <c r="R540" s="5">
        <f t="shared" si="34"/>
        <v>44.007716049382715</v>
      </c>
      <c r="S540" s="8">
        <f t="shared" si="35"/>
        <v>41539.208333333336</v>
      </c>
      <c r="T540" s="8">
        <f t="shared" si="36"/>
        <v>41539.208333333336</v>
      </c>
    </row>
    <row r="541" spans="1:20" x14ac:dyDescent="0.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33"/>
        <v>72.653061224489804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>
        <v>1562475600</v>
      </c>
      <c r="M541" t="b">
        <v>0</v>
      </c>
      <c r="N541" t="b">
        <v>1</v>
      </c>
      <c r="O541" s="14" t="s">
        <v>2089</v>
      </c>
      <c r="P541" t="s">
        <v>2006</v>
      </c>
      <c r="Q541" t="s">
        <v>2007</v>
      </c>
      <c r="R541" s="5">
        <f t="shared" si="34"/>
        <v>92.467532467532465</v>
      </c>
      <c r="S541" s="8">
        <f t="shared" si="35"/>
        <v>43647.208333333328</v>
      </c>
      <c r="T541" s="8">
        <f t="shared" si="36"/>
        <v>43647.208333333328</v>
      </c>
    </row>
    <row r="542" spans="1:20" x14ac:dyDescent="0.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33"/>
        <v>265.98113207547169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>
        <v>1527397200</v>
      </c>
      <c r="M542" t="b">
        <v>0</v>
      </c>
      <c r="N542" t="b">
        <v>0</v>
      </c>
      <c r="O542" s="14" t="s">
        <v>2103</v>
      </c>
      <c r="P542" t="s">
        <v>2027</v>
      </c>
      <c r="Q542" t="s">
        <v>2028</v>
      </c>
      <c r="R542" s="5">
        <f t="shared" si="34"/>
        <v>57.072874493927124</v>
      </c>
      <c r="S542" s="8">
        <f t="shared" si="35"/>
        <v>43225.208333333328</v>
      </c>
      <c r="T542" s="8">
        <f t="shared" si="36"/>
        <v>43225.208333333328</v>
      </c>
    </row>
    <row r="543" spans="1:20" x14ac:dyDescent="0.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33"/>
        <v>24.205617977528089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>
        <v>1436158800</v>
      </c>
      <c r="M543" t="b">
        <v>0</v>
      </c>
      <c r="N543" t="b">
        <v>0</v>
      </c>
      <c r="O543" s="14" t="s">
        <v>2109</v>
      </c>
      <c r="P543" t="s">
        <v>2023</v>
      </c>
      <c r="Q543" t="s">
        <v>2034</v>
      </c>
      <c r="R543" s="5">
        <f t="shared" si="34"/>
        <v>109.07848101265823</v>
      </c>
      <c r="S543" s="8">
        <f t="shared" si="35"/>
        <v>42165.208333333328</v>
      </c>
      <c r="T543" s="8">
        <f t="shared" si="36"/>
        <v>42165.208333333328</v>
      </c>
    </row>
    <row r="544" spans="1:20" x14ac:dyDescent="0.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33"/>
        <v>2.5064935064935066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>
        <v>1456034400</v>
      </c>
      <c r="M544" t="b">
        <v>0</v>
      </c>
      <c r="N544" t="b">
        <v>0</v>
      </c>
      <c r="O544" s="14" t="s">
        <v>2096</v>
      </c>
      <c r="P544" t="s">
        <v>2008</v>
      </c>
      <c r="Q544" t="s">
        <v>2018</v>
      </c>
      <c r="R544" s="5">
        <f t="shared" si="34"/>
        <v>39.387755102040813</v>
      </c>
      <c r="S544" s="8">
        <f t="shared" si="35"/>
        <v>42391.25</v>
      </c>
      <c r="T544" s="8">
        <f t="shared" si="36"/>
        <v>42391.25</v>
      </c>
    </row>
    <row r="545" spans="1:20" x14ac:dyDescent="0.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33"/>
        <v>16.329799764428738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>
        <v>1380171600</v>
      </c>
      <c r="M545" t="b">
        <v>0</v>
      </c>
      <c r="N545" t="b">
        <v>0</v>
      </c>
      <c r="O545" s="14" t="s">
        <v>2100</v>
      </c>
      <c r="P545" t="s">
        <v>2023</v>
      </c>
      <c r="Q545" t="s">
        <v>2024</v>
      </c>
      <c r="R545" s="5">
        <f t="shared" si="34"/>
        <v>77.022222222222226</v>
      </c>
      <c r="S545" s="8">
        <f t="shared" si="35"/>
        <v>41528.208333333336</v>
      </c>
      <c r="T545" s="8">
        <f t="shared" si="36"/>
        <v>41528.208333333336</v>
      </c>
    </row>
    <row r="546" spans="1:20" ht="31.5" x14ac:dyDescent="0.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33"/>
        <v>276.5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>
        <v>1453356000</v>
      </c>
      <c r="M546" t="b">
        <v>0</v>
      </c>
      <c r="N546" t="b">
        <v>0</v>
      </c>
      <c r="O546" s="14" t="s">
        <v>2090</v>
      </c>
      <c r="P546" t="s">
        <v>2008</v>
      </c>
      <c r="Q546" t="s">
        <v>2009</v>
      </c>
      <c r="R546" s="5">
        <f t="shared" si="34"/>
        <v>92.166666666666671</v>
      </c>
      <c r="S546" s="8">
        <f t="shared" si="35"/>
        <v>42377.25</v>
      </c>
      <c r="T546" s="8">
        <f t="shared" si="36"/>
        <v>42377.25</v>
      </c>
    </row>
    <row r="547" spans="1:20" x14ac:dyDescent="0.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33"/>
        <v>88.803571428571431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>
        <v>1578981600</v>
      </c>
      <c r="M547" t="b">
        <v>0</v>
      </c>
      <c r="N547" t="b">
        <v>0</v>
      </c>
      <c r="O547" s="14" t="s">
        <v>2092</v>
      </c>
      <c r="P547" t="s">
        <v>2012</v>
      </c>
      <c r="Q547" t="s">
        <v>2013</v>
      </c>
      <c r="R547" s="5">
        <f t="shared" si="34"/>
        <v>61.007063197026021</v>
      </c>
      <c r="S547" s="8">
        <f t="shared" si="35"/>
        <v>43824.25</v>
      </c>
      <c r="T547" s="8">
        <f t="shared" si="36"/>
        <v>43824.25</v>
      </c>
    </row>
    <row r="548" spans="1:20" x14ac:dyDescent="0.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33"/>
        <v>163.57142857142856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>
        <v>1537419600</v>
      </c>
      <c r="M548" t="b">
        <v>0</v>
      </c>
      <c r="N548" t="b">
        <v>1</v>
      </c>
      <c r="O548" s="14" t="s">
        <v>2092</v>
      </c>
      <c r="P548" t="s">
        <v>2012</v>
      </c>
      <c r="Q548" t="s">
        <v>2013</v>
      </c>
      <c r="R548" s="5">
        <f t="shared" si="34"/>
        <v>78.068181818181813</v>
      </c>
      <c r="S548" s="8">
        <f t="shared" si="35"/>
        <v>43360.208333333328</v>
      </c>
      <c r="T548" s="8">
        <f t="shared" si="36"/>
        <v>43360.208333333328</v>
      </c>
    </row>
    <row r="549" spans="1:20" x14ac:dyDescent="0.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33"/>
        <v>969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>
        <v>1423202400</v>
      </c>
      <c r="M549" t="b">
        <v>0</v>
      </c>
      <c r="N549" t="b">
        <v>0</v>
      </c>
      <c r="O549" s="14" t="s">
        <v>2095</v>
      </c>
      <c r="P549" t="s">
        <v>2014</v>
      </c>
      <c r="Q549" t="s">
        <v>2017</v>
      </c>
      <c r="R549" s="5">
        <f t="shared" si="34"/>
        <v>80.75</v>
      </c>
      <c r="S549" s="8">
        <f t="shared" si="35"/>
        <v>42029.25</v>
      </c>
      <c r="T549" s="8">
        <f t="shared" si="36"/>
        <v>42029.25</v>
      </c>
    </row>
    <row r="550" spans="1:20" x14ac:dyDescent="0.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33"/>
        <v>270.91376701966715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>
        <v>1460610000</v>
      </c>
      <c r="M550" t="b">
        <v>0</v>
      </c>
      <c r="N550" t="b">
        <v>0</v>
      </c>
      <c r="O550" s="14" t="s">
        <v>2092</v>
      </c>
      <c r="P550" t="s">
        <v>2012</v>
      </c>
      <c r="Q550" t="s">
        <v>2013</v>
      </c>
      <c r="R550" s="5">
        <f t="shared" si="34"/>
        <v>59.991289782244557</v>
      </c>
      <c r="S550" s="8">
        <f t="shared" si="35"/>
        <v>42461.208333333328</v>
      </c>
      <c r="T550" s="8">
        <f t="shared" si="36"/>
        <v>42461.208333333328</v>
      </c>
    </row>
    <row r="551" spans="1:20" ht="31.5" x14ac:dyDescent="0.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33"/>
        <v>284.21355932203392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>
        <v>1370494800</v>
      </c>
      <c r="M551" t="b">
        <v>0</v>
      </c>
      <c r="N551" t="b">
        <v>0</v>
      </c>
      <c r="O551" s="14" t="s">
        <v>2097</v>
      </c>
      <c r="P551" t="s">
        <v>2010</v>
      </c>
      <c r="Q551" t="s">
        <v>2019</v>
      </c>
      <c r="R551" s="5">
        <f t="shared" si="34"/>
        <v>110.03018372703411</v>
      </c>
      <c r="S551" s="8">
        <f t="shared" si="35"/>
        <v>41422.208333333336</v>
      </c>
      <c r="T551" s="8">
        <f t="shared" si="36"/>
        <v>41422.208333333336</v>
      </c>
    </row>
    <row r="552" spans="1:20" ht="31.5" x14ac:dyDescent="0.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33"/>
        <v>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>
        <v>1332306000</v>
      </c>
      <c r="M552" t="b">
        <v>0</v>
      </c>
      <c r="N552" t="b">
        <v>0</v>
      </c>
      <c r="O552" s="14" t="s">
        <v>2096</v>
      </c>
      <c r="P552" t="s">
        <v>2008</v>
      </c>
      <c r="Q552" t="s">
        <v>2018</v>
      </c>
      <c r="R552" s="5">
        <f t="shared" si="34"/>
        <v>4</v>
      </c>
      <c r="S552" s="8">
        <f t="shared" si="35"/>
        <v>40968.25</v>
      </c>
      <c r="T552" s="8">
        <f t="shared" si="36"/>
        <v>40968.25</v>
      </c>
    </row>
    <row r="553" spans="1:20" x14ac:dyDescent="0.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33"/>
        <v>58.6329816768462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>
        <v>1422511200</v>
      </c>
      <c r="M553" t="b">
        <v>0</v>
      </c>
      <c r="N553" t="b">
        <v>1</v>
      </c>
      <c r="O553" s="14" t="s">
        <v>2091</v>
      </c>
      <c r="P553" t="s">
        <v>2010</v>
      </c>
      <c r="Q553" t="s">
        <v>2011</v>
      </c>
      <c r="R553" s="5">
        <f t="shared" si="34"/>
        <v>37.99856063332134</v>
      </c>
      <c r="S553" s="8">
        <f t="shared" si="35"/>
        <v>41993.25</v>
      </c>
      <c r="T553" s="8">
        <f t="shared" si="36"/>
        <v>41993.25</v>
      </c>
    </row>
    <row r="554" spans="1:20" x14ac:dyDescent="0.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33"/>
        <v>98.51111111111112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>
        <v>1480312800</v>
      </c>
      <c r="M554" t="b">
        <v>0</v>
      </c>
      <c r="N554" t="b">
        <v>0</v>
      </c>
      <c r="O554" s="14" t="s">
        <v>2092</v>
      </c>
      <c r="P554" t="s">
        <v>2012</v>
      </c>
      <c r="Q554" t="s">
        <v>2013</v>
      </c>
      <c r="R554" s="5">
        <f t="shared" si="34"/>
        <v>96.369565217391298</v>
      </c>
      <c r="S554" s="8">
        <f t="shared" si="35"/>
        <v>42700.25</v>
      </c>
      <c r="T554" s="8">
        <f t="shared" si="36"/>
        <v>42700.25</v>
      </c>
    </row>
    <row r="555" spans="1:20" ht="31.5" x14ac:dyDescent="0.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33"/>
        <v>43.975381008206334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>
        <v>1294034400</v>
      </c>
      <c r="M555" t="b">
        <v>0</v>
      </c>
      <c r="N555" t="b">
        <v>0</v>
      </c>
      <c r="O555" s="14" t="s">
        <v>2090</v>
      </c>
      <c r="P555" t="s">
        <v>2008</v>
      </c>
      <c r="Q555" t="s">
        <v>2009</v>
      </c>
      <c r="R555" s="5">
        <f t="shared" si="34"/>
        <v>72.978599221789878</v>
      </c>
      <c r="S555" s="8">
        <f t="shared" si="35"/>
        <v>40545.25</v>
      </c>
      <c r="T555" s="8">
        <f t="shared" si="36"/>
        <v>40545.25</v>
      </c>
    </row>
    <row r="556" spans="1:20" ht="31.5" x14ac:dyDescent="0.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33"/>
        <v>151.66315789473683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s="14" t="s">
        <v>2096</v>
      </c>
      <c r="P556" t="s">
        <v>2008</v>
      </c>
      <c r="Q556" t="s">
        <v>2018</v>
      </c>
      <c r="R556" s="5">
        <f t="shared" si="34"/>
        <v>26.007220216606498</v>
      </c>
      <c r="S556" s="8">
        <f t="shared" si="35"/>
        <v>42723.25</v>
      </c>
      <c r="T556" s="8">
        <f t="shared" si="36"/>
        <v>42723.25</v>
      </c>
    </row>
    <row r="557" spans="1:20" x14ac:dyDescent="0.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33"/>
        <v>223.63492063492063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>
        <v>1399093200</v>
      </c>
      <c r="M557" t="b">
        <v>0</v>
      </c>
      <c r="N557" t="b">
        <v>0</v>
      </c>
      <c r="O557" s="14" t="s">
        <v>2090</v>
      </c>
      <c r="P557" t="s">
        <v>2008</v>
      </c>
      <c r="Q557" t="s">
        <v>2009</v>
      </c>
      <c r="R557" s="5">
        <f t="shared" si="34"/>
        <v>104.36296296296297</v>
      </c>
      <c r="S557" s="8">
        <f t="shared" si="35"/>
        <v>41731.208333333336</v>
      </c>
      <c r="T557" s="8">
        <f t="shared" si="36"/>
        <v>41731.208333333336</v>
      </c>
    </row>
    <row r="558" spans="1:20" x14ac:dyDescent="0.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33"/>
        <v>239.75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>
        <v>1315890000</v>
      </c>
      <c r="M558" t="b">
        <v>0</v>
      </c>
      <c r="N558" t="b">
        <v>1</v>
      </c>
      <c r="O558" s="14" t="s">
        <v>2107</v>
      </c>
      <c r="P558" t="s">
        <v>2020</v>
      </c>
      <c r="Q558" t="s">
        <v>2032</v>
      </c>
      <c r="R558" s="5">
        <f t="shared" si="34"/>
        <v>102.18852459016394</v>
      </c>
      <c r="S558" s="8">
        <f t="shared" si="35"/>
        <v>40792.208333333336</v>
      </c>
      <c r="T558" s="8">
        <f t="shared" si="36"/>
        <v>40792.208333333336</v>
      </c>
    </row>
    <row r="559" spans="1:20" x14ac:dyDescent="0.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33"/>
        <v>199.33333333333334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>
        <v>1444021200</v>
      </c>
      <c r="M559" t="b">
        <v>0</v>
      </c>
      <c r="N559" t="b">
        <v>1</v>
      </c>
      <c r="O559" s="14" t="s">
        <v>2111</v>
      </c>
      <c r="P559" t="s">
        <v>2014</v>
      </c>
      <c r="Q559" t="s">
        <v>2036</v>
      </c>
      <c r="R559" s="5">
        <f t="shared" si="34"/>
        <v>54.117647058823529</v>
      </c>
      <c r="S559" s="8">
        <f t="shared" si="35"/>
        <v>42279.208333333328</v>
      </c>
      <c r="T559" s="8">
        <f t="shared" si="36"/>
        <v>42279.208333333328</v>
      </c>
    </row>
    <row r="560" spans="1:20" x14ac:dyDescent="0.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33"/>
        <v>137.34482758620689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>
        <v>1460005200</v>
      </c>
      <c r="M560" t="b">
        <v>0</v>
      </c>
      <c r="N560" t="b">
        <v>0</v>
      </c>
      <c r="O560" s="14" t="s">
        <v>2092</v>
      </c>
      <c r="P560" t="s">
        <v>2012</v>
      </c>
      <c r="Q560" t="s">
        <v>2013</v>
      </c>
      <c r="R560" s="5">
        <f t="shared" si="34"/>
        <v>63.222222222222221</v>
      </c>
      <c r="S560" s="8">
        <f t="shared" si="35"/>
        <v>42424.25</v>
      </c>
      <c r="T560" s="8">
        <f t="shared" si="36"/>
        <v>42424.25</v>
      </c>
    </row>
    <row r="561" spans="1:20" x14ac:dyDescent="0.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33"/>
        <v>100.9696106362773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>
        <v>1470718800</v>
      </c>
      <c r="M561" t="b">
        <v>0</v>
      </c>
      <c r="N561" t="b">
        <v>0</v>
      </c>
      <c r="O561" s="14" t="s">
        <v>2092</v>
      </c>
      <c r="P561" t="s">
        <v>2012</v>
      </c>
      <c r="Q561" t="s">
        <v>2013</v>
      </c>
      <c r="R561" s="5">
        <f t="shared" si="34"/>
        <v>104.03228962818004</v>
      </c>
      <c r="S561" s="8">
        <f t="shared" si="35"/>
        <v>42584.208333333328</v>
      </c>
      <c r="T561" s="8">
        <f t="shared" si="36"/>
        <v>42584.208333333328</v>
      </c>
    </row>
    <row r="562" spans="1:20" x14ac:dyDescent="0.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33"/>
        <v>794.16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>
        <v>1325052000</v>
      </c>
      <c r="M562" t="b">
        <v>0</v>
      </c>
      <c r="N562" t="b">
        <v>0</v>
      </c>
      <c r="O562" s="14" t="s">
        <v>2099</v>
      </c>
      <c r="P562" t="s">
        <v>2014</v>
      </c>
      <c r="Q562" t="s">
        <v>2022</v>
      </c>
      <c r="R562" s="5">
        <f t="shared" si="34"/>
        <v>49.994334277620396</v>
      </c>
      <c r="S562" s="8">
        <f t="shared" si="35"/>
        <v>40865.25</v>
      </c>
      <c r="T562" s="8">
        <f t="shared" si="36"/>
        <v>40865.25</v>
      </c>
    </row>
    <row r="563" spans="1:20" x14ac:dyDescent="0.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33"/>
        <v>369.7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>
        <v>1319000400</v>
      </c>
      <c r="M563" t="b">
        <v>0</v>
      </c>
      <c r="N563" t="b">
        <v>0</v>
      </c>
      <c r="O563" s="14" t="s">
        <v>2092</v>
      </c>
      <c r="P563" t="s">
        <v>2012</v>
      </c>
      <c r="Q563" t="s">
        <v>2013</v>
      </c>
      <c r="R563" s="5">
        <f t="shared" si="34"/>
        <v>56.015151515151516</v>
      </c>
      <c r="S563" s="8">
        <f t="shared" si="35"/>
        <v>40833.208333333336</v>
      </c>
      <c r="T563" s="8">
        <f t="shared" si="36"/>
        <v>40833.208333333336</v>
      </c>
    </row>
    <row r="564" spans="1:20" ht="31.5" x14ac:dyDescent="0.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33"/>
        <v>12.818181818181817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>
        <v>1552539600</v>
      </c>
      <c r="M564" t="b">
        <v>0</v>
      </c>
      <c r="N564" t="b">
        <v>0</v>
      </c>
      <c r="O564" s="14" t="s">
        <v>2090</v>
      </c>
      <c r="P564" t="s">
        <v>2008</v>
      </c>
      <c r="Q564" t="s">
        <v>2009</v>
      </c>
      <c r="R564" s="5">
        <f t="shared" si="34"/>
        <v>48.807692307692307</v>
      </c>
      <c r="S564" s="8">
        <f t="shared" si="35"/>
        <v>43536.208333333328</v>
      </c>
      <c r="T564" s="8">
        <f t="shared" si="36"/>
        <v>43536.208333333328</v>
      </c>
    </row>
    <row r="565" spans="1:20" x14ac:dyDescent="0.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33"/>
        <v>138.02702702702703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>
        <v>1543816800</v>
      </c>
      <c r="M565" t="b">
        <v>0</v>
      </c>
      <c r="N565" t="b">
        <v>0</v>
      </c>
      <c r="O565" s="14" t="s">
        <v>2093</v>
      </c>
      <c r="P565" t="s">
        <v>2014</v>
      </c>
      <c r="Q565" t="s">
        <v>2015</v>
      </c>
      <c r="R565" s="5">
        <f t="shared" si="34"/>
        <v>60.082352941176474</v>
      </c>
      <c r="S565" s="8">
        <f t="shared" si="35"/>
        <v>43417.25</v>
      </c>
      <c r="T565" s="8">
        <f t="shared" si="36"/>
        <v>43417.25</v>
      </c>
    </row>
    <row r="566" spans="1:20" x14ac:dyDescent="0.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33"/>
        <v>83.813278008298752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>
        <v>1427086800</v>
      </c>
      <c r="M566" t="b">
        <v>0</v>
      </c>
      <c r="N566" t="b">
        <v>0</v>
      </c>
      <c r="O566" s="14" t="s">
        <v>2092</v>
      </c>
      <c r="P566" t="s">
        <v>2012</v>
      </c>
      <c r="Q566" t="s">
        <v>2013</v>
      </c>
      <c r="R566" s="5">
        <f t="shared" si="34"/>
        <v>78.990502793296088</v>
      </c>
      <c r="S566" s="8">
        <f t="shared" si="35"/>
        <v>42078.208333333328</v>
      </c>
      <c r="T566" s="8">
        <f t="shared" si="36"/>
        <v>42078.208333333328</v>
      </c>
    </row>
    <row r="567" spans="1:20" x14ac:dyDescent="0.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33"/>
        <v>204.60063224446787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>
        <v>1323064800</v>
      </c>
      <c r="M567" t="b">
        <v>0</v>
      </c>
      <c r="N567" t="b">
        <v>0</v>
      </c>
      <c r="O567" s="14" t="s">
        <v>2092</v>
      </c>
      <c r="P567" t="s">
        <v>2012</v>
      </c>
      <c r="Q567" t="s">
        <v>2013</v>
      </c>
      <c r="R567" s="5">
        <f t="shared" si="34"/>
        <v>53.99499443826474</v>
      </c>
      <c r="S567" s="8">
        <f t="shared" si="35"/>
        <v>40862.25</v>
      </c>
      <c r="T567" s="8">
        <f t="shared" si="36"/>
        <v>40862.25</v>
      </c>
    </row>
    <row r="568" spans="1:20" x14ac:dyDescent="0.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33"/>
        <v>44.344086021505376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>
        <v>1458277200</v>
      </c>
      <c r="M568" t="b">
        <v>0</v>
      </c>
      <c r="N568" t="b">
        <v>1</v>
      </c>
      <c r="O568" s="14" t="s">
        <v>2094</v>
      </c>
      <c r="P568" t="s">
        <v>2008</v>
      </c>
      <c r="Q568" t="s">
        <v>2016</v>
      </c>
      <c r="R568" s="5">
        <f t="shared" si="34"/>
        <v>111.45945945945945</v>
      </c>
      <c r="S568" s="8">
        <f t="shared" si="35"/>
        <v>42424.25</v>
      </c>
      <c r="T568" s="8">
        <f t="shared" si="36"/>
        <v>42424.25</v>
      </c>
    </row>
    <row r="569" spans="1:20" ht="31.5" x14ac:dyDescent="0.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33"/>
        <v>218.60294117647058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>
        <v>1405141200</v>
      </c>
      <c r="M569" t="b">
        <v>0</v>
      </c>
      <c r="N569" t="b">
        <v>0</v>
      </c>
      <c r="O569" s="14" t="s">
        <v>2090</v>
      </c>
      <c r="P569" t="s">
        <v>2008</v>
      </c>
      <c r="Q569" t="s">
        <v>2009</v>
      </c>
      <c r="R569" s="5">
        <f t="shared" si="34"/>
        <v>60.922131147540981</v>
      </c>
      <c r="S569" s="8">
        <f t="shared" si="35"/>
        <v>41830.208333333336</v>
      </c>
      <c r="T569" s="8">
        <f t="shared" si="36"/>
        <v>41830.208333333336</v>
      </c>
    </row>
    <row r="570" spans="1:20" x14ac:dyDescent="0.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33"/>
        <v>186.03314917127071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>
        <v>1283058000</v>
      </c>
      <c r="M570" t="b">
        <v>0</v>
      </c>
      <c r="N570" t="b">
        <v>0</v>
      </c>
      <c r="O570" s="14" t="s">
        <v>2092</v>
      </c>
      <c r="P570" t="s">
        <v>2012</v>
      </c>
      <c r="Q570" t="s">
        <v>2013</v>
      </c>
      <c r="R570" s="5">
        <f t="shared" si="34"/>
        <v>26.0015444015444</v>
      </c>
      <c r="S570" s="8">
        <f t="shared" si="35"/>
        <v>40374.208333333336</v>
      </c>
      <c r="T570" s="8">
        <f t="shared" si="36"/>
        <v>40374.208333333336</v>
      </c>
    </row>
    <row r="571" spans="1:20" x14ac:dyDescent="0.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33"/>
        <v>237.33830845771143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>
        <v>1295762400</v>
      </c>
      <c r="M571" t="b">
        <v>0</v>
      </c>
      <c r="N571" t="b">
        <v>0</v>
      </c>
      <c r="O571" s="14" t="s">
        <v>2099</v>
      </c>
      <c r="P571" t="s">
        <v>2014</v>
      </c>
      <c r="Q571" t="s">
        <v>2022</v>
      </c>
      <c r="R571" s="5">
        <f t="shared" si="34"/>
        <v>80.993208828522924</v>
      </c>
      <c r="S571" s="8">
        <f t="shared" si="35"/>
        <v>40554.25</v>
      </c>
      <c r="T571" s="8">
        <f t="shared" si="36"/>
        <v>40554.25</v>
      </c>
    </row>
    <row r="572" spans="1:20" x14ac:dyDescent="0.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33"/>
        <v>305.65384615384613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>
        <v>1419573600</v>
      </c>
      <c r="M572" t="b">
        <v>0</v>
      </c>
      <c r="N572" t="b">
        <v>1</v>
      </c>
      <c r="O572" s="14" t="s">
        <v>2090</v>
      </c>
      <c r="P572" t="s">
        <v>2008</v>
      </c>
      <c r="Q572" t="s">
        <v>2009</v>
      </c>
      <c r="R572" s="5">
        <f t="shared" si="34"/>
        <v>34.995963302752294</v>
      </c>
      <c r="S572" s="8">
        <f t="shared" si="35"/>
        <v>41993.25</v>
      </c>
      <c r="T572" s="8">
        <f t="shared" si="36"/>
        <v>41993.25</v>
      </c>
    </row>
    <row r="573" spans="1:20" x14ac:dyDescent="0.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33"/>
        <v>94.142857142857139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>
        <v>1438750800</v>
      </c>
      <c r="M573" t="b">
        <v>0</v>
      </c>
      <c r="N573" t="b">
        <v>0</v>
      </c>
      <c r="O573" s="14" t="s">
        <v>2101</v>
      </c>
      <c r="P573" t="s">
        <v>2014</v>
      </c>
      <c r="Q573" t="s">
        <v>2025</v>
      </c>
      <c r="R573" s="5">
        <f t="shared" si="34"/>
        <v>94.142857142857139</v>
      </c>
      <c r="S573" s="8">
        <f t="shared" si="35"/>
        <v>42174.208333333328</v>
      </c>
      <c r="T573" s="8">
        <f t="shared" si="36"/>
        <v>42174.208333333328</v>
      </c>
    </row>
    <row r="574" spans="1:20" x14ac:dyDescent="0.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33"/>
        <v>54.400000000000006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>
        <v>1444798800</v>
      </c>
      <c r="M574" t="b">
        <v>0</v>
      </c>
      <c r="N574" t="b">
        <v>1</v>
      </c>
      <c r="O574" s="14" t="s">
        <v>2090</v>
      </c>
      <c r="P574" t="s">
        <v>2008</v>
      </c>
      <c r="Q574" t="s">
        <v>2009</v>
      </c>
      <c r="R574" s="5">
        <f t="shared" si="34"/>
        <v>52.085106382978722</v>
      </c>
      <c r="S574" s="8">
        <f t="shared" si="35"/>
        <v>42275.208333333328</v>
      </c>
      <c r="T574" s="8">
        <f t="shared" si="36"/>
        <v>42275.208333333328</v>
      </c>
    </row>
    <row r="575" spans="1:20" x14ac:dyDescent="0.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33"/>
        <v>111.88059701492537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>
        <v>1399179600</v>
      </c>
      <c r="M575" t="b">
        <v>0</v>
      </c>
      <c r="N575" t="b">
        <v>0</v>
      </c>
      <c r="O575" s="14" t="s">
        <v>2112</v>
      </c>
      <c r="P575" t="s">
        <v>2037</v>
      </c>
      <c r="Q575" t="s">
        <v>2038</v>
      </c>
      <c r="R575" s="5">
        <f t="shared" si="34"/>
        <v>24.986666666666668</v>
      </c>
      <c r="S575" s="8">
        <f t="shared" si="35"/>
        <v>41761.208333333336</v>
      </c>
      <c r="T575" s="8">
        <f t="shared" si="36"/>
        <v>41761.208333333336</v>
      </c>
    </row>
    <row r="576" spans="1:20" x14ac:dyDescent="0.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33"/>
        <v>369.14814814814815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>
        <v>1576562400</v>
      </c>
      <c r="M576" t="b">
        <v>0</v>
      </c>
      <c r="N576" t="b">
        <v>1</v>
      </c>
      <c r="O576" s="14" t="s">
        <v>2089</v>
      </c>
      <c r="P576" t="s">
        <v>2006</v>
      </c>
      <c r="Q576" t="s">
        <v>2007</v>
      </c>
      <c r="R576" s="5">
        <f t="shared" si="34"/>
        <v>69.215277777777771</v>
      </c>
      <c r="S576" s="8">
        <f t="shared" si="35"/>
        <v>43806.25</v>
      </c>
      <c r="T576" s="8">
        <f t="shared" si="36"/>
        <v>43806.25</v>
      </c>
    </row>
    <row r="577" spans="1:20" x14ac:dyDescent="0.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33"/>
        <v>62.930372148859547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>
        <v>1400821200</v>
      </c>
      <c r="M577" t="b">
        <v>0</v>
      </c>
      <c r="N577" t="b">
        <v>1</v>
      </c>
      <c r="O577" s="14" t="s">
        <v>2092</v>
      </c>
      <c r="P577" t="s">
        <v>2012</v>
      </c>
      <c r="Q577" t="s">
        <v>2013</v>
      </c>
      <c r="R577" s="5">
        <f t="shared" si="34"/>
        <v>93.944444444444443</v>
      </c>
      <c r="S577" s="8">
        <f t="shared" si="35"/>
        <v>41779.208333333336</v>
      </c>
      <c r="T577" s="8">
        <f t="shared" si="36"/>
        <v>41779.208333333336</v>
      </c>
    </row>
    <row r="578" spans="1:20" ht="31.5" x14ac:dyDescent="0.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si="33"/>
        <v>64.927835051546396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>
        <v>1510984800</v>
      </c>
      <c r="M578" t="b">
        <v>0</v>
      </c>
      <c r="N578" t="b">
        <v>0</v>
      </c>
      <c r="O578" s="14" t="s">
        <v>2092</v>
      </c>
      <c r="P578" t="s">
        <v>2012</v>
      </c>
      <c r="Q578" t="s">
        <v>2013</v>
      </c>
      <c r="R578" s="5">
        <f t="shared" si="34"/>
        <v>98.40625</v>
      </c>
      <c r="S578" s="8">
        <f t="shared" si="35"/>
        <v>43040.208333333328</v>
      </c>
      <c r="T578" s="8">
        <f t="shared" si="36"/>
        <v>43040.208333333328</v>
      </c>
    </row>
    <row r="579" spans="1:20" x14ac:dyDescent="0.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ref="F579:F642" si="37">E579/D579*100</f>
        <v>18.853658536585368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>
        <v>1302066000</v>
      </c>
      <c r="M579" t="b">
        <v>0</v>
      </c>
      <c r="N579" t="b">
        <v>0</v>
      </c>
      <c r="O579" s="14" t="s">
        <v>2106</v>
      </c>
      <c r="P579" t="s">
        <v>2008</v>
      </c>
      <c r="Q579" t="s">
        <v>2031</v>
      </c>
      <c r="R579" s="5">
        <f t="shared" ref="R579:R642" si="38">E579/H579</f>
        <v>41.783783783783782</v>
      </c>
      <c r="S579" s="8">
        <f t="shared" ref="S579:S642" si="39">(((K579/60)/60)/24)+DATE(1970,1,1)</f>
        <v>40613.25</v>
      </c>
      <c r="T579" s="8">
        <f t="shared" ref="T579:T642" si="40">(((K579/60)/60)/24)+DATE(1970,1,1)</f>
        <v>40613.25</v>
      </c>
    </row>
    <row r="580" spans="1:20" x14ac:dyDescent="0.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37"/>
        <v>16.754404145077721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>
        <v>1322978400</v>
      </c>
      <c r="M580" t="b">
        <v>0</v>
      </c>
      <c r="N580" t="b">
        <v>0</v>
      </c>
      <c r="O580" s="14" t="s">
        <v>2111</v>
      </c>
      <c r="P580" t="s">
        <v>2014</v>
      </c>
      <c r="Q580" t="s">
        <v>2036</v>
      </c>
      <c r="R580" s="5">
        <f t="shared" si="38"/>
        <v>65.991836734693877</v>
      </c>
      <c r="S580" s="8">
        <f t="shared" si="39"/>
        <v>40878.25</v>
      </c>
      <c r="T580" s="8">
        <f t="shared" si="40"/>
        <v>40878.25</v>
      </c>
    </row>
    <row r="581" spans="1:20" x14ac:dyDescent="0.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si="37"/>
        <v>101.11290322580646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>
        <v>1313730000</v>
      </c>
      <c r="M581" t="b">
        <v>0</v>
      </c>
      <c r="N581" t="b">
        <v>0</v>
      </c>
      <c r="O581" s="14" t="s">
        <v>2106</v>
      </c>
      <c r="P581" t="s">
        <v>2008</v>
      </c>
      <c r="Q581" t="s">
        <v>2031</v>
      </c>
      <c r="R581" s="5">
        <f t="shared" si="38"/>
        <v>72.05747126436782</v>
      </c>
      <c r="S581" s="8">
        <f t="shared" si="39"/>
        <v>40762.208333333336</v>
      </c>
      <c r="T581" s="8">
        <f t="shared" si="40"/>
        <v>40762.208333333336</v>
      </c>
    </row>
    <row r="582" spans="1:20" x14ac:dyDescent="0.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37"/>
        <v>341.5022831050228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>
        <v>1394085600</v>
      </c>
      <c r="M582" t="b">
        <v>0</v>
      </c>
      <c r="N582" t="b">
        <v>0</v>
      </c>
      <c r="O582" s="14" t="s">
        <v>2092</v>
      </c>
      <c r="P582" t="s">
        <v>2012</v>
      </c>
      <c r="Q582" t="s">
        <v>2013</v>
      </c>
      <c r="R582" s="5">
        <f t="shared" si="38"/>
        <v>48.003209242618745</v>
      </c>
      <c r="S582" s="8">
        <f t="shared" si="39"/>
        <v>41696.25</v>
      </c>
      <c r="T582" s="8">
        <f t="shared" si="40"/>
        <v>41696.25</v>
      </c>
    </row>
    <row r="583" spans="1:20" x14ac:dyDescent="0.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37"/>
        <v>64.016666666666666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>
        <v>1305349200</v>
      </c>
      <c r="M583" t="b">
        <v>0</v>
      </c>
      <c r="N583" t="b">
        <v>0</v>
      </c>
      <c r="O583" s="14" t="s">
        <v>2091</v>
      </c>
      <c r="P583" t="s">
        <v>2010</v>
      </c>
      <c r="Q583" t="s">
        <v>2011</v>
      </c>
      <c r="R583" s="5">
        <f t="shared" si="38"/>
        <v>54.098591549295776</v>
      </c>
      <c r="S583" s="8">
        <f t="shared" si="39"/>
        <v>40662.208333333336</v>
      </c>
      <c r="T583" s="8">
        <f t="shared" si="40"/>
        <v>40662.208333333336</v>
      </c>
    </row>
    <row r="584" spans="1:20" x14ac:dyDescent="0.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37"/>
        <v>52.080459770114942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>
        <v>1434344400</v>
      </c>
      <c r="M584" t="b">
        <v>0</v>
      </c>
      <c r="N584" t="b">
        <v>1</v>
      </c>
      <c r="O584" s="14" t="s">
        <v>2100</v>
      </c>
      <c r="P584" t="s">
        <v>2023</v>
      </c>
      <c r="Q584" t="s">
        <v>2024</v>
      </c>
      <c r="R584" s="5">
        <f t="shared" si="38"/>
        <v>107.88095238095238</v>
      </c>
      <c r="S584" s="8">
        <f t="shared" si="39"/>
        <v>42165.208333333328</v>
      </c>
      <c r="T584" s="8">
        <f t="shared" si="40"/>
        <v>42165.208333333328</v>
      </c>
    </row>
    <row r="585" spans="1:20" ht="31.5" x14ac:dyDescent="0.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37"/>
        <v>322.40211640211641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>
        <v>1331186400</v>
      </c>
      <c r="M585" t="b">
        <v>0</v>
      </c>
      <c r="N585" t="b">
        <v>0</v>
      </c>
      <c r="O585" s="14" t="s">
        <v>2093</v>
      </c>
      <c r="P585" t="s">
        <v>2014</v>
      </c>
      <c r="Q585" t="s">
        <v>2015</v>
      </c>
      <c r="R585" s="5">
        <f t="shared" si="38"/>
        <v>67.034103410341032</v>
      </c>
      <c r="S585" s="8">
        <f t="shared" si="39"/>
        <v>40959.25</v>
      </c>
      <c r="T585" s="8">
        <f t="shared" si="40"/>
        <v>40959.25</v>
      </c>
    </row>
    <row r="586" spans="1:20" x14ac:dyDescent="0.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37"/>
        <v>119.50810185185186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>
        <v>1336539600</v>
      </c>
      <c r="M586" t="b">
        <v>0</v>
      </c>
      <c r="N586" t="b">
        <v>0</v>
      </c>
      <c r="O586" s="14" t="s">
        <v>2091</v>
      </c>
      <c r="P586" t="s">
        <v>2010</v>
      </c>
      <c r="Q586" t="s">
        <v>2011</v>
      </c>
      <c r="R586" s="5">
        <f t="shared" si="38"/>
        <v>64.01425914445133</v>
      </c>
      <c r="S586" s="8">
        <f t="shared" si="39"/>
        <v>41024.208333333336</v>
      </c>
      <c r="T586" s="8">
        <f t="shared" si="40"/>
        <v>41024.208333333336</v>
      </c>
    </row>
    <row r="587" spans="1:20" x14ac:dyDescent="0.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37"/>
        <v>146.79775280898878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>
        <v>1269752400</v>
      </c>
      <c r="M587" t="b">
        <v>0</v>
      </c>
      <c r="N587" t="b">
        <v>0</v>
      </c>
      <c r="O587" s="14" t="s">
        <v>2107</v>
      </c>
      <c r="P587" t="s">
        <v>2020</v>
      </c>
      <c r="Q587" t="s">
        <v>2032</v>
      </c>
      <c r="R587" s="5">
        <f t="shared" si="38"/>
        <v>96.066176470588232</v>
      </c>
      <c r="S587" s="8">
        <f t="shared" si="39"/>
        <v>40255.208333333336</v>
      </c>
      <c r="T587" s="8">
        <f t="shared" si="40"/>
        <v>40255.208333333336</v>
      </c>
    </row>
    <row r="588" spans="1:20" x14ac:dyDescent="0.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37"/>
        <v>950.57142857142856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>
        <v>1291615200</v>
      </c>
      <c r="M588" t="b">
        <v>0</v>
      </c>
      <c r="N588" t="b">
        <v>0</v>
      </c>
      <c r="O588" s="14" t="s">
        <v>2090</v>
      </c>
      <c r="P588" t="s">
        <v>2008</v>
      </c>
      <c r="Q588" t="s">
        <v>2009</v>
      </c>
      <c r="R588" s="5">
        <f t="shared" si="38"/>
        <v>51.184615384615384</v>
      </c>
      <c r="S588" s="8">
        <f t="shared" si="39"/>
        <v>40499.25</v>
      </c>
      <c r="T588" s="8">
        <f t="shared" si="40"/>
        <v>40499.25</v>
      </c>
    </row>
    <row r="589" spans="1:20" x14ac:dyDescent="0.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37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s="14" t="s">
        <v>2089</v>
      </c>
      <c r="P589" t="s">
        <v>2006</v>
      </c>
      <c r="Q589" t="s">
        <v>2007</v>
      </c>
      <c r="R589" s="5">
        <f t="shared" si="38"/>
        <v>43.92307692307692</v>
      </c>
      <c r="S589" s="8">
        <f t="shared" si="39"/>
        <v>43484.25</v>
      </c>
      <c r="T589" s="8">
        <f t="shared" si="40"/>
        <v>43484.25</v>
      </c>
    </row>
    <row r="590" spans="1:20" x14ac:dyDescent="0.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37"/>
        <v>79.008248730964468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>
        <v>1272171600</v>
      </c>
      <c r="M590" t="b">
        <v>0</v>
      </c>
      <c r="N590" t="b">
        <v>0</v>
      </c>
      <c r="O590" s="14" t="s">
        <v>2092</v>
      </c>
      <c r="P590" t="s">
        <v>2012</v>
      </c>
      <c r="Q590" t="s">
        <v>2013</v>
      </c>
      <c r="R590" s="5">
        <f t="shared" si="38"/>
        <v>91.021198830409361</v>
      </c>
      <c r="S590" s="8">
        <f t="shared" si="39"/>
        <v>40262.208333333336</v>
      </c>
      <c r="T590" s="8">
        <f t="shared" si="40"/>
        <v>40262.208333333336</v>
      </c>
    </row>
    <row r="591" spans="1:20" x14ac:dyDescent="0.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37"/>
        <v>64.721518987341781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>
        <v>1436677200</v>
      </c>
      <c r="M591" t="b">
        <v>0</v>
      </c>
      <c r="N591" t="b">
        <v>0</v>
      </c>
      <c r="O591" s="14" t="s">
        <v>2093</v>
      </c>
      <c r="P591" t="s">
        <v>2014</v>
      </c>
      <c r="Q591" t="s">
        <v>2015</v>
      </c>
      <c r="R591" s="5">
        <f t="shared" si="38"/>
        <v>50.127450980392155</v>
      </c>
      <c r="S591" s="8">
        <f t="shared" si="39"/>
        <v>42190.208333333328</v>
      </c>
      <c r="T591" s="8">
        <f t="shared" si="40"/>
        <v>42190.208333333328</v>
      </c>
    </row>
    <row r="592" spans="1:20" ht="31.5" x14ac:dyDescent="0.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37"/>
        <v>82.028169014084511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>
        <v>1420092000</v>
      </c>
      <c r="M592" t="b">
        <v>0</v>
      </c>
      <c r="N592" t="b">
        <v>0</v>
      </c>
      <c r="O592" s="14" t="s">
        <v>2104</v>
      </c>
      <c r="P592" t="s">
        <v>2020</v>
      </c>
      <c r="Q592" t="s">
        <v>2029</v>
      </c>
      <c r="R592" s="5">
        <f t="shared" si="38"/>
        <v>67.720930232558146</v>
      </c>
      <c r="S592" s="8">
        <f t="shared" si="39"/>
        <v>41994.25</v>
      </c>
      <c r="T592" s="8">
        <f t="shared" si="40"/>
        <v>41994.25</v>
      </c>
    </row>
    <row r="593" spans="1:20" x14ac:dyDescent="0.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37"/>
        <v>1037.6666666666667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>
        <v>1279947600</v>
      </c>
      <c r="M593" t="b">
        <v>0</v>
      </c>
      <c r="N593" t="b">
        <v>0</v>
      </c>
      <c r="O593" s="14" t="s">
        <v>2100</v>
      </c>
      <c r="P593" t="s">
        <v>2023</v>
      </c>
      <c r="Q593" t="s">
        <v>2024</v>
      </c>
      <c r="R593" s="5">
        <f t="shared" si="38"/>
        <v>61.03921568627451</v>
      </c>
      <c r="S593" s="8">
        <f t="shared" si="39"/>
        <v>40373.208333333336</v>
      </c>
      <c r="T593" s="8">
        <f t="shared" si="40"/>
        <v>40373.208333333336</v>
      </c>
    </row>
    <row r="594" spans="1:20" ht="31.5" x14ac:dyDescent="0.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37"/>
        <v>12.910076530612244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>
        <v>1402203600</v>
      </c>
      <c r="M594" t="b">
        <v>0</v>
      </c>
      <c r="N594" t="b">
        <v>0</v>
      </c>
      <c r="O594" s="14" t="s">
        <v>2092</v>
      </c>
      <c r="P594" t="s">
        <v>2012</v>
      </c>
      <c r="Q594" t="s">
        <v>2013</v>
      </c>
      <c r="R594" s="5">
        <f t="shared" si="38"/>
        <v>80.011857707509876</v>
      </c>
      <c r="S594" s="8">
        <f t="shared" si="39"/>
        <v>41789.208333333336</v>
      </c>
      <c r="T594" s="8">
        <f t="shared" si="40"/>
        <v>41789.208333333336</v>
      </c>
    </row>
    <row r="595" spans="1:20" x14ac:dyDescent="0.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37"/>
        <v>154.84210526315789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>
        <v>1396933200</v>
      </c>
      <c r="M595" t="b">
        <v>0</v>
      </c>
      <c r="N595" t="b">
        <v>0</v>
      </c>
      <c r="O595" s="14" t="s">
        <v>2099</v>
      </c>
      <c r="P595" t="s">
        <v>2014</v>
      </c>
      <c r="Q595" t="s">
        <v>2022</v>
      </c>
      <c r="R595" s="5">
        <f t="shared" si="38"/>
        <v>47.001497753369947</v>
      </c>
      <c r="S595" s="8">
        <f t="shared" si="39"/>
        <v>41724.208333333336</v>
      </c>
      <c r="T595" s="8">
        <f t="shared" si="40"/>
        <v>41724.208333333336</v>
      </c>
    </row>
    <row r="596" spans="1:20" ht="31.5" x14ac:dyDescent="0.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37"/>
        <v>7.0991735537190088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>
        <v>1467262800</v>
      </c>
      <c r="M596" t="b">
        <v>0</v>
      </c>
      <c r="N596" t="b">
        <v>1</v>
      </c>
      <c r="O596" s="14" t="s">
        <v>2092</v>
      </c>
      <c r="P596" t="s">
        <v>2012</v>
      </c>
      <c r="Q596" t="s">
        <v>2013</v>
      </c>
      <c r="R596" s="5">
        <f t="shared" si="38"/>
        <v>71.127388535031841</v>
      </c>
      <c r="S596" s="8">
        <f t="shared" si="39"/>
        <v>42548.208333333328</v>
      </c>
      <c r="T596" s="8">
        <f t="shared" si="40"/>
        <v>42548.208333333328</v>
      </c>
    </row>
    <row r="597" spans="1:20" ht="31.5" x14ac:dyDescent="0.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37"/>
        <v>208.52773826458036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>
        <v>1270530000</v>
      </c>
      <c r="M597" t="b">
        <v>0</v>
      </c>
      <c r="N597" t="b">
        <v>1</v>
      </c>
      <c r="O597" s="14" t="s">
        <v>2092</v>
      </c>
      <c r="P597" t="s">
        <v>2012</v>
      </c>
      <c r="Q597" t="s">
        <v>2013</v>
      </c>
      <c r="R597" s="5">
        <f t="shared" si="38"/>
        <v>89.99079189686924</v>
      </c>
      <c r="S597" s="8">
        <f t="shared" si="39"/>
        <v>40253.208333333336</v>
      </c>
      <c r="T597" s="8">
        <f t="shared" si="40"/>
        <v>40253.208333333336</v>
      </c>
    </row>
    <row r="598" spans="1:20" x14ac:dyDescent="0.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37"/>
        <v>99.683544303797461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>
        <v>1457762400</v>
      </c>
      <c r="M598" t="b">
        <v>0</v>
      </c>
      <c r="N598" t="b">
        <v>1</v>
      </c>
      <c r="O598" s="14" t="s">
        <v>2095</v>
      </c>
      <c r="P598" t="s">
        <v>2014</v>
      </c>
      <c r="Q598" t="s">
        <v>2017</v>
      </c>
      <c r="R598" s="5">
        <f t="shared" si="38"/>
        <v>43.032786885245905</v>
      </c>
      <c r="S598" s="8">
        <f t="shared" si="39"/>
        <v>42434.25</v>
      </c>
      <c r="T598" s="8">
        <f t="shared" si="40"/>
        <v>42434.25</v>
      </c>
    </row>
    <row r="599" spans="1:20" x14ac:dyDescent="0.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37"/>
        <v>201.59756097560978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>
        <v>1575525600</v>
      </c>
      <c r="M599" t="b">
        <v>0</v>
      </c>
      <c r="N599" t="b">
        <v>0</v>
      </c>
      <c r="O599" s="14" t="s">
        <v>2092</v>
      </c>
      <c r="P599" t="s">
        <v>2012</v>
      </c>
      <c r="Q599" t="s">
        <v>2013</v>
      </c>
      <c r="R599" s="5">
        <f t="shared" si="38"/>
        <v>67.997714808043881</v>
      </c>
      <c r="S599" s="8">
        <f t="shared" si="39"/>
        <v>43786.25</v>
      </c>
      <c r="T599" s="8">
        <f t="shared" si="40"/>
        <v>43786.25</v>
      </c>
    </row>
    <row r="600" spans="1:20" x14ac:dyDescent="0.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37"/>
        <v>162.09032258064516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>
        <v>1279083600</v>
      </c>
      <c r="M600" t="b">
        <v>0</v>
      </c>
      <c r="N600" t="b">
        <v>0</v>
      </c>
      <c r="O600" s="14" t="s">
        <v>2090</v>
      </c>
      <c r="P600" t="s">
        <v>2008</v>
      </c>
      <c r="Q600" t="s">
        <v>2009</v>
      </c>
      <c r="R600" s="5">
        <f t="shared" si="38"/>
        <v>73.004566210045667</v>
      </c>
      <c r="S600" s="8">
        <f t="shared" si="39"/>
        <v>40344.208333333336</v>
      </c>
      <c r="T600" s="8">
        <f t="shared" si="40"/>
        <v>40344.208333333336</v>
      </c>
    </row>
    <row r="601" spans="1:20" ht="31.5" x14ac:dyDescent="0.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37"/>
        <v>3.6436208125445471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>
        <v>1424412000</v>
      </c>
      <c r="M601" t="b">
        <v>0</v>
      </c>
      <c r="N601" t="b">
        <v>0</v>
      </c>
      <c r="O601" s="14" t="s">
        <v>2093</v>
      </c>
      <c r="P601" t="s">
        <v>2014</v>
      </c>
      <c r="Q601" t="s">
        <v>2015</v>
      </c>
      <c r="R601" s="5">
        <f t="shared" si="38"/>
        <v>62.341463414634148</v>
      </c>
      <c r="S601" s="8">
        <f t="shared" si="39"/>
        <v>42047.25</v>
      </c>
      <c r="T601" s="8">
        <f t="shared" si="40"/>
        <v>42047.25</v>
      </c>
    </row>
    <row r="602" spans="1:20" x14ac:dyDescent="0.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>
        <v>1376197200</v>
      </c>
      <c r="M602" t="b">
        <v>0</v>
      </c>
      <c r="N602" t="b">
        <v>0</v>
      </c>
      <c r="O602" s="14" t="s">
        <v>2089</v>
      </c>
      <c r="P602" t="s">
        <v>2006</v>
      </c>
      <c r="Q602" t="s">
        <v>2007</v>
      </c>
      <c r="R602" s="5">
        <f t="shared" si="38"/>
        <v>5</v>
      </c>
      <c r="S602" s="8">
        <f t="shared" si="39"/>
        <v>41485.208333333336</v>
      </c>
      <c r="T602" s="8">
        <f t="shared" si="40"/>
        <v>41485.208333333336</v>
      </c>
    </row>
    <row r="603" spans="1:20" x14ac:dyDescent="0.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37"/>
        <v>206.63492063492063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>
        <v>1402894800</v>
      </c>
      <c r="M603" t="b">
        <v>1</v>
      </c>
      <c r="N603" t="b">
        <v>0</v>
      </c>
      <c r="O603" s="14" t="s">
        <v>2097</v>
      </c>
      <c r="P603" t="s">
        <v>2010</v>
      </c>
      <c r="Q603" t="s">
        <v>2019</v>
      </c>
      <c r="R603" s="5">
        <f t="shared" si="38"/>
        <v>67.103092783505161</v>
      </c>
      <c r="S603" s="8">
        <f t="shared" si="39"/>
        <v>41789.208333333336</v>
      </c>
      <c r="T603" s="8">
        <f t="shared" si="40"/>
        <v>41789.208333333336</v>
      </c>
    </row>
    <row r="604" spans="1:20" ht="31.5" x14ac:dyDescent="0.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37"/>
        <v>128.23628691983123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>
        <v>1434430800</v>
      </c>
      <c r="M604" t="b">
        <v>0</v>
      </c>
      <c r="N604" t="b">
        <v>0</v>
      </c>
      <c r="O604" s="14" t="s">
        <v>2092</v>
      </c>
      <c r="P604" t="s">
        <v>2012</v>
      </c>
      <c r="Q604" t="s">
        <v>2013</v>
      </c>
      <c r="R604" s="5">
        <f t="shared" si="38"/>
        <v>79.978947368421046</v>
      </c>
      <c r="S604" s="8">
        <f t="shared" si="39"/>
        <v>42160.208333333328</v>
      </c>
      <c r="T604" s="8">
        <f t="shared" si="40"/>
        <v>42160.208333333328</v>
      </c>
    </row>
    <row r="605" spans="1:20" x14ac:dyDescent="0.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37"/>
        <v>119.66037735849055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>
        <v>1557896400</v>
      </c>
      <c r="M605" t="b">
        <v>0</v>
      </c>
      <c r="N605" t="b">
        <v>0</v>
      </c>
      <c r="O605" s="14" t="s">
        <v>2092</v>
      </c>
      <c r="P605" t="s">
        <v>2012</v>
      </c>
      <c r="Q605" t="s">
        <v>2013</v>
      </c>
      <c r="R605" s="5">
        <f t="shared" si="38"/>
        <v>62.176470588235297</v>
      </c>
      <c r="S605" s="8">
        <f t="shared" si="39"/>
        <v>43573.208333333328</v>
      </c>
      <c r="T605" s="8">
        <f t="shared" si="40"/>
        <v>43573.208333333328</v>
      </c>
    </row>
    <row r="606" spans="1:20" x14ac:dyDescent="0.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37"/>
        <v>170.73055242390078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>
        <v>1297490400</v>
      </c>
      <c r="M606" t="b">
        <v>0</v>
      </c>
      <c r="N606" t="b">
        <v>0</v>
      </c>
      <c r="O606" s="14" t="s">
        <v>2092</v>
      </c>
      <c r="P606" t="s">
        <v>2012</v>
      </c>
      <c r="Q606" t="s">
        <v>2013</v>
      </c>
      <c r="R606" s="5">
        <f t="shared" si="38"/>
        <v>53.005950297514879</v>
      </c>
      <c r="S606" s="8">
        <f t="shared" si="39"/>
        <v>40565.25</v>
      </c>
      <c r="T606" s="8">
        <f t="shared" si="40"/>
        <v>40565.25</v>
      </c>
    </row>
    <row r="607" spans="1:20" x14ac:dyDescent="0.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37"/>
        <v>187.21212121212122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>
        <v>1447394400</v>
      </c>
      <c r="M607" t="b">
        <v>0</v>
      </c>
      <c r="N607" t="b">
        <v>0</v>
      </c>
      <c r="O607" s="14" t="s">
        <v>2098</v>
      </c>
      <c r="P607" t="s">
        <v>2020</v>
      </c>
      <c r="Q607" t="s">
        <v>2021</v>
      </c>
      <c r="R607" s="5">
        <f t="shared" si="38"/>
        <v>57.738317757009348</v>
      </c>
      <c r="S607" s="8">
        <f t="shared" si="39"/>
        <v>42280.208333333328</v>
      </c>
      <c r="T607" s="8">
        <f t="shared" si="40"/>
        <v>42280.208333333328</v>
      </c>
    </row>
    <row r="608" spans="1:20" x14ac:dyDescent="0.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37"/>
        <v>188.38235294117646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>
        <v>1458277200</v>
      </c>
      <c r="M608" t="b">
        <v>0</v>
      </c>
      <c r="N608" t="b">
        <v>0</v>
      </c>
      <c r="O608" s="14" t="s">
        <v>2090</v>
      </c>
      <c r="P608" t="s">
        <v>2008</v>
      </c>
      <c r="Q608" t="s">
        <v>2009</v>
      </c>
      <c r="R608" s="5">
        <f t="shared" si="38"/>
        <v>40.03125</v>
      </c>
      <c r="S608" s="8">
        <f t="shared" si="39"/>
        <v>42436.25</v>
      </c>
      <c r="T608" s="8">
        <f t="shared" si="40"/>
        <v>42436.25</v>
      </c>
    </row>
    <row r="609" spans="1:20" x14ac:dyDescent="0.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37"/>
        <v>131.29869186046511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>
        <v>1395723600</v>
      </c>
      <c r="M609" t="b">
        <v>0</v>
      </c>
      <c r="N609" t="b">
        <v>0</v>
      </c>
      <c r="O609" s="14" t="s">
        <v>2089</v>
      </c>
      <c r="P609" t="s">
        <v>2006</v>
      </c>
      <c r="Q609" t="s">
        <v>2007</v>
      </c>
      <c r="R609" s="5">
        <f t="shared" si="38"/>
        <v>81.016591928251117</v>
      </c>
      <c r="S609" s="8">
        <f t="shared" si="39"/>
        <v>41721.208333333336</v>
      </c>
      <c r="T609" s="8">
        <f t="shared" si="40"/>
        <v>41721.208333333336</v>
      </c>
    </row>
    <row r="610" spans="1:20" x14ac:dyDescent="0.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37"/>
        <v>283.97435897435901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>
        <v>1552197600</v>
      </c>
      <c r="M610" t="b">
        <v>0</v>
      </c>
      <c r="N610" t="b">
        <v>1</v>
      </c>
      <c r="O610" s="14" t="s">
        <v>2106</v>
      </c>
      <c r="P610" t="s">
        <v>2008</v>
      </c>
      <c r="Q610" t="s">
        <v>2031</v>
      </c>
      <c r="R610" s="5">
        <f t="shared" si="38"/>
        <v>35.047468354430379</v>
      </c>
      <c r="S610" s="8">
        <f t="shared" si="39"/>
        <v>43530.25</v>
      </c>
      <c r="T610" s="8">
        <f t="shared" si="40"/>
        <v>43530.25</v>
      </c>
    </row>
    <row r="611" spans="1:20" x14ac:dyDescent="0.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37"/>
        <v>120.41999999999999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>
        <v>1549087200</v>
      </c>
      <c r="M611" t="b">
        <v>0</v>
      </c>
      <c r="N611" t="b">
        <v>0</v>
      </c>
      <c r="O611" s="14" t="s">
        <v>2111</v>
      </c>
      <c r="P611" t="s">
        <v>2014</v>
      </c>
      <c r="Q611" t="s">
        <v>2036</v>
      </c>
      <c r="R611" s="5">
        <f t="shared" si="38"/>
        <v>102.92307692307692</v>
      </c>
      <c r="S611" s="8">
        <f t="shared" si="39"/>
        <v>43481.25</v>
      </c>
      <c r="T611" s="8">
        <f t="shared" si="40"/>
        <v>43481.25</v>
      </c>
    </row>
    <row r="612" spans="1:20" ht="31.5" x14ac:dyDescent="0.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37"/>
        <v>419.0560747663551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>
        <v>1356847200</v>
      </c>
      <c r="M612" t="b">
        <v>0</v>
      </c>
      <c r="N612" t="b">
        <v>0</v>
      </c>
      <c r="O612" s="14" t="s">
        <v>2092</v>
      </c>
      <c r="P612" t="s">
        <v>2012</v>
      </c>
      <c r="Q612" t="s">
        <v>2013</v>
      </c>
      <c r="R612" s="5">
        <f t="shared" si="38"/>
        <v>27.998126756166094</v>
      </c>
      <c r="S612" s="8">
        <f t="shared" si="39"/>
        <v>41259.25</v>
      </c>
      <c r="T612" s="8">
        <f t="shared" si="40"/>
        <v>41259.25</v>
      </c>
    </row>
    <row r="613" spans="1:20" x14ac:dyDescent="0.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37"/>
        <v>13.853658536585368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>
        <v>1375765200</v>
      </c>
      <c r="M613" t="b">
        <v>0</v>
      </c>
      <c r="N613" t="b">
        <v>0</v>
      </c>
      <c r="O613" s="14" t="s">
        <v>2092</v>
      </c>
      <c r="P613" t="s">
        <v>2012</v>
      </c>
      <c r="Q613" t="s">
        <v>2013</v>
      </c>
      <c r="R613" s="5">
        <f t="shared" si="38"/>
        <v>75.733333333333334</v>
      </c>
      <c r="S613" s="8">
        <f t="shared" si="39"/>
        <v>41480.208333333336</v>
      </c>
      <c r="T613" s="8">
        <f t="shared" si="40"/>
        <v>41480.208333333336</v>
      </c>
    </row>
    <row r="614" spans="1:20" x14ac:dyDescent="0.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37"/>
        <v>139.43548387096774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>
        <v>1289800800</v>
      </c>
      <c r="M614" t="b">
        <v>0</v>
      </c>
      <c r="N614" t="b">
        <v>0</v>
      </c>
      <c r="O614" s="14" t="s">
        <v>2094</v>
      </c>
      <c r="P614" t="s">
        <v>2008</v>
      </c>
      <c r="Q614" t="s">
        <v>2016</v>
      </c>
      <c r="R614" s="5">
        <f t="shared" si="38"/>
        <v>45.026041666666664</v>
      </c>
      <c r="S614" s="8">
        <f t="shared" si="39"/>
        <v>40474.208333333336</v>
      </c>
      <c r="T614" s="8">
        <f t="shared" si="40"/>
        <v>40474.208333333336</v>
      </c>
    </row>
    <row r="615" spans="1:20" x14ac:dyDescent="0.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37"/>
        <v>174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s="14" t="s">
        <v>2092</v>
      </c>
      <c r="P615" t="s">
        <v>2012</v>
      </c>
      <c r="Q615" t="s">
        <v>2013</v>
      </c>
      <c r="R615" s="5">
        <f t="shared" si="38"/>
        <v>73.615384615384613</v>
      </c>
      <c r="S615" s="8">
        <f t="shared" si="39"/>
        <v>42973.208333333328</v>
      </c>
      <c r="T615" s="8">
        <f t="shared" si="40"/>
        <v>42973.208333333328</v>
      </c>
    </row>
    <row r="616" spans="1:20" ht="31.5" x14ac:dyDescent="0.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37"/>
        <v>155.49056603773585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>
        <v>1485669600</v>
      </c>
      <c r="M616" t="b">
        <v>0</v>
      </c>
      <c r="N616" t="b">
        <v>0</v>
      </c>
      <c r="O616" s="14" t="s">
        <v>2092</v>
      </c>
      <c r="P616" t="s">
        <v>2012</v>
      </c>
      <c r="Q616" t="s">
        <v>2013</v>
      </c>
      <c r="R616" s="5">
        <f t="shared" si="38"/>
        <v>56.991701244813278</v>
      </c>
      <c r="S616" s="8">
        <f t="shared" si="39"/>
        <v>42746.25</v>
      </c>
      <c r="T616" s="8">
        <f t="shared" si="40"/>
        <v>42746.25</v>
      </c>
    </row>
    <row r="617" spans="1:20" x14ac:dyDescent="0.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37"/>
        <v>170.44705882352943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>
        <v>1462770000</v>
      </c>
      <c r="M617" t="b">
        <v>0</v>
      </c>
      <c r="N617" t="b">
        <v>0</v>
      </c>
      <c r="O617" s="14" t="s">
        <v>2092</v>
      </c>
      <c r="P617" t="s">
        <v>2012</v>
      </c>
      <c r="Q617" t="s">
        <v>2013</v>
      </c>
      <c r="R617" s="5">
        <f t="shared" si="38"/>
        <v>85.223529411764702</v>
      </c>
      <c r="S617" s="8">
        <f t="shared" si="39"/>
        <v>42489.208333333328</v>
      </c>
      <c r="T617" s="8">
        <f t="shared" si="40"/>
        <v>42489.208333333328</v>
      </c>
    </row>
    <row r="618" spans="1:20" x14ac:dyDescent="0.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37"/>
        <v>189.515625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>
        <v>1379739600</v>
      </c>
      <c r="M618" t="b">
        <v>0</v>
      </c>
      <c r="N618" t="b">
        <v>1</v>
      </c>
      <c r="O618" s="14" t="s">
        <v>2096</v>
      </c>
      <c r="P618" t="s">
        <v>2008</v>
      </c>
      <c r="Q618" t="s">
        <v>2018</v>
      </c>
      <c r="R618" s="5">
        <f t="shared" si="38"/>
        <v>50.962184873949582</v>
      </c>
      <c r="S618" s="8">
        <f t="shared" si="39"/>
        <v>41537.208333333336</v>
      </c>
      <c r="T618" s="8">
        <f t="shared" si="40"/>
        <v>41537.208333333336</v>
      </c>
    </row>
    <row r="619" spans="1:20" x14ac:dyDescent="0.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37"/>
        <v>249.71428571428572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>
        <v>1402722000</v>
      </c>
      <c r="M619" t="b">
        <v>0</v>
      </c>
      <c r="N619" t="b">
        <v>0</v>
      </c>
      <c r="O619" s="14" t="s">
        <v>2092</v>
      </c>
      <c r="P619" t="s">
        <v>2012</v>
      </c>
      <c r="Q619" t="s">
        <v>2013</v>
      </c>
      <c r="R619" s="5">
        <f t="shared" si="38"/>
        <v>63.563636363636363</v>
      </c>
      <c r="S619" s="8">
        <f t="shared" si="39"/>
        <v>41794.208333333336</v>
      </c>
      <c r="T619" s="8">
        <f t="shared" si="40"/>
        <v>41794.208333333336</v>
      </c>
    </row>
    <row r="620" spans="1:20" x14ac:dyDescent="0.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37"/>
        <v>48.860523665659613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>
        <v>1369285200</v>
      </c>
      <c r="M620" t="b">
        <v>0</v>
      </c>
      <c r="N620" t="b">
        <v>0</v>
      </c>
      <c r="O620" s="14" t="s">
        <v>2098</v>
      </c>
      <c r="P620" t="s">
        <v>2020</v>
      </c>
      <c r="Q620" t="s">
        <v>2021</v>
      </c>
      <c r="R620" s="5">
        <f t="shared" si="38"/>
        <v>80.999165275459092</v>
      </c>
      <c r="S620" s="8">
        <f t="shared" si="39"/>
        <v>41396.208333333336</v>
      </c>
      <c r="T620" s="8">
        <f t="shared" si="40"/>
        <v>41396.208333333336</v>
      </c>
    </row>
    <row r="621" spans="1:20" x14ac:dyDescent="0.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37"/>
        <v>28.461970393057683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>
        <v>1304744400</v>
      </c>
      <c r="M621" t="b">
        <v>1</v>
      </c>
      <c r="N621" t="b">
        <v>1</v>
      </c>
      <c r="O621" s="14" t="s">
        <v>2092</v>
      </c>
      <c r="P621" t="s">
        <v>2012</v>
      </c>
      <c r="Q621" t="s">
        <v>2013</v>
      </c>
      <c r="R621" s="5">
        <f t="shared" si="38"/>
        <v>86.044753086419746</v>
      </c>
      <c r="S621" s="8">
        <f t="shared" si="39"/>
        <v>40669.208333333336</v>
      </c>
      <c r="T621" s="8">
        <f t="shared" si="40"/>
        <v>40669.208333333336</v>
      </c>
    </row>
    <row r="622" spans="1:20" x14ac:dyDescent="0.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37"/>
        <v>268.02325581395348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>
        <v>1468299600</v>
      </c>
      <c r="M622" t="b">
        <v>0</v>
      </c>
      <c r="N622" t="b">
        <v>0</v>
      </c>
      <c r="O622" s="14" t="s">
        <v>2103</v>
      </c>
      <c r="P622" t="s">
        <v>2027</v>
      </c>
      <c r="Q622" t="s">
        <v>2028</v>
      </c>
      <c r="R622" s="5">
        <f t="shared" si="38"/>
        <v>90.0390625</v>
      </c>
      <c r="S622" s="8">
        <f t="shared" si="39"/>
        <v>42559.208333333328</v>
      </c>
      <c r="T622" s="8">
        <f t="shared" si="40"/>
        <v>42559.208333333328</v>
      </c>
    </row>
    <row r="623" spans="1:20" x14ac:dyDescent="0.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37"/>
        <v>619.80078125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>
        <v>1474174800</v>
      </c>
      <c r="M623" t="b">
        <v>0</v>
      </c>
      <c r="N623" t="b">
        <v>0</v>
      </c>
      <c r="O623" s="14" t="s">
        <v>2092</v>
      </c>
      <c r="P623" t="s">
        <v>2012</v>
      </c>
      <c r="Q623" t="s">
        <v>2013</v>
      </c>
      <c r="R623" s="5">
        <f t="shared" si="38"/>
        <v>74.006063432835816</v>
      </c>
      <c r="S623" s="8">
        <f t="shared" si="39"/>
        <v>42626.208333333328</v>
      </c>
      <c r="T623" s="8">
        <f t="shared" si="40"/>
        <v>42626.208333333328</v>
      </c>
    </row>
    <row r="624" spans="1:20" x14ac:dyDescent="0.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37"/>
        <v>3.1301587301587301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>
        <v>1526014800</v>
      </c>
      <c r="M624" t="b">
        <v>0</v>
      </c>
      <c r="N624" t="b">
        <v>0</v>
      </c>
      <c r="O624" s="14" t="s">
        <v>2096</v>
      </c>
      <c r="P624" t="s">
        <v>2008</v>
      </c>
      <c r="Q624" t="s">
        <v>2018</v>
      </c>
      <c r="R624" s="5">
        <f t="shared" si="38"/>
        <v>92.4375</v>
      </c>
      <c r="S624" s="8">
        <f t="shared" si="39"/>
        <v>43205.208333333328</v>
      </c>
      <c r="T624" s="8">
        <f t="shared" si="40"/>
        <v>43205.208333333328</v>
      </c>
    </row>
    <row r="625" spans="1:20" x14ac:dyDescent="0.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37"/>
        <v>159.92152704135739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>
        <v>1437454800</v>
      </c>
      <c r="M625" t="b">
        <v>0</v>
      </c>
      <c r="N625" t="b">
        <v>0</v>
      </c>
      <c r="O625" s="14" t="s">
        <v>2092</v>
      </c>
      <c r="P625" t="s">
        <v>2012</v>
      </c>
      <c r="Q625" t="s">
        <v>2013</v>
      </c>
      <c r="R625" s="5">
        <f t="shared" si="38"/>
        <v>55.999257333828446</v>
      </c>
      <c r="S625" s="8">
        <f t="shared" si="39"/>
        <v>42201.208333333328</v>
      </c>
      <c r="T625" s="8">
        <f t="shared" si="40"/>
        <v>42201.208333333328</v>
      </c>
    </row>
    <row r="626" spans="1:20" x14ac:dyDescent="0.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37"/>
        <v>279.39215686274508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>
        <v>1422684000</v>
      </c>
      <c r="M626" t="b">
        <v>0</v>
      </c>
      <c r="N626" t="b">
        <v>0</v>
      </c>
      <c r="O626" s="14" t="s">
        <v>2103</v>
      </c>
      <c r="P626" t="s">
        <v>2027</v>
      </c>
      <c r="Q626" t="s">
        <v>2028</v>
      </c>
      <c r="R626" s="5">
        <f t="shared" si="38"/>
        <v>32.983796296296298</v>
      </c>
      <c r="S626" s="8">
        <f t="shared" si="39"/>
        <v>42029.25</v>
      </c>
      <c r="T626" s="8">
        <f t="shared" si="40"/>
        <v>42029.25</v>
      </c>
    </row>
    <row r="627" spans="1:20" ht="31.5" x14ac:dyDescent="0.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37"/>
        <v>77.373333333333335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>
        <v>1581314400</v>
      </c>
      <c r="M627" t="b">
        <v>0</v>
      </c>
      <c r="N627" t="b">
        <v>0</v>
      </c>
      <c r="O627" s="14" t="s">
        <v>2092</v>
      </c>
      <c r="P627" t="s">
        <v>2012</v>
      </c>
      <c r="Q627" t="s">
        <v>2013</v>
      </c>
      <c r="R627" s="5">
        <f t="shared" si="38"/>
        <v>93.596774193548384</v>
      </c>
      <c r="S627" s="8">
        <f t="shared" si="39"/>
        <v>43857.25</v>
      </c>
      <c r="T627" s="8">
        <f t="shared" si="40"/>
        <v>43857.25</v>
      </c>
    </row>
    <row r="628" spans="1:20" ht="31.5" x14ac:dyDescent="0.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37"/>
        <v>206.32812500000003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>
        <v>1286427600</v>
      </c>
      <c r="M628" t="b">
        <v>0</v>
      </c>
      <c r="N628" t="b">
        <v>1</v>
      </c>
      <c r="O628" s="14" t="s">
        <v>2092</v>
      </c>
      <c r="P628" t="s">
        <v>2012</v>
      </c>
      <c r="Q628" t="s">
        <v>2013</v>
      </c>
      <c r="R628" s="5">
        <f t="shared" si="38"/>
        <v>69.867724867724874</v>
      </c>
      <c r="S628" s="8">
        <f t="shared" si="39"/>
        <v>40449.208333333336</v>
      </c>
      <c r="T628" s="8">
        <f t="shared" si="40"/>
        <v>40449.208333333336</v>
      </c>
    </row>
    <row r="629" spans="1:20" x14ac:dyDescent="0.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37"/>
        <v>694.25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>
        <v>1278738000</v>
      </c>
      <c r="M629" t="b">
        <v>1</v>
      </c>
      <c r="N629" t="b">
        <v>0</v>
      </c>
      <c r="O629" s="14" t="s">
        <v>2089</v>
      </c>
      <c r="P629" t="s">
        <v>2006</v>
      </c>
      <c r="Q629" t="s">
        <v>2007</v>
      </c>
      <c r="R629" s="5">
        <f t="shared" si="38"/>
        <v>72.129870129870127</v>
      </c>
      <c r="S629" s="8">
        <f t="shared" si="39"/>
        <v>40345.208333333336</v>
      </c>
      <c r="T629" s="8">
        <f t="shared" si="40"/>
        <v>40345.208333333336</v>
      </c>
    </row>
    <row r="630" spans="1:20" x14ac:dyDescent="0.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37"/>
        <v>151.78947368421052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>
        <v>1286427600</v>
      </c>
      <c r="M630" t="b">
        <v>0</v>
      </c>
      <c r="N630" t="b">
        <v>0</v>
      </c>
      <c r="O630" s="14" t="s">
        <v>2096</v>
      </c>
      <c r="P630" t="s">
        <v>2008</v>
      </c>
      <c r="Q630" t="s">
        <v>2018</v>
      </c>
      <c r="R630" s="5">
        <f t="shared" si="38"/>
        <v>30.041666666666668</v>
      </c>
      <c r="S630" s="8">
        <f t="shared" si="39"/>
        <v>40455.208333333336</v>
      </c>
      <c r="T630" s="8">
        <f t="shared" si="40"/>
        <v>40455.208333333336</v>
      </c>
    </row>
    <row r="631" spans="1:20" x14ac:dyDescent="0.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37"/>
        <v>64.58207217694995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>
        <v>1467954000</v>
      </c>
      <c r="M631" t="b">
        <v>0</v>
      </c>
      <c r="N631" t="b">
        <v>1</v>
      </c>
      <c r="O631" s="14" t="s">
        <v>2092</v>
      </c>
      <c r="P631" t="s">
        <v>2012</v>
      </c>
      <c r="Q631" t="s">
        <v>2013</v>
      </c>
      <c r="R631" s="5">
        <f t="shared" si="38"/>
        <v>73.968000000000004</v>
      </c>
      <c r="S631" s="8">
        <f t="shared" si="39"/>
        <v>42557.208333333328</v>
      </c>
      <c r="T631" s="8">
        <f t="shared" si="40"/>
        <v>42557.208333333328</v>
      </c>
    </row>
    <row r="632" spans="1:20" x14ac:dyDescent="0.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37"/>
        <v>62.873684210526314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>
        <v>1557637200</v>
      </c>
      <c r="M632" t="b">
        <v>0</v>
      </c>
      <c r="N632" t="b">
        <v>1</v>
      </c>
      <c r="O632" s="14" t="s">
        <v>2092</v>
      </c>
      <c r="P632" t="s">
        <v>2012</v>
      </c>
      <c r="Q632" t="s">
        <v>2013</v>
      </c>
      <c r="R632" s="5">
        <f t="shared" si="38"/>
        <v>68.65517241379311</v>
      </c>
      <c r="S632" s="8">
        <f t="shared" si="39"/>
        <v>43586.208333333328</v>
      </c>
      <c r="T632" s="8">
        <f t="shared" si="40"/>
        <v>43586.208333333328</v>
      </c>
    </row>
    <row r="633" spans="1:20" x14ac:dyDescent="0.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37"/>
        <v>310.39864864864865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>
        <v>1553922000</v>
      </c>
      <c r="M633" t="b">
        <v>0</v>
      </c>
      <c r="N633" t="b">
        <v>0</v>
      </c>
      <c r="O633" s="14" t="s">
        <v>2092</v>
      </c>
      <c r="P633" t="s">
        <v>2012</v>
      </c>
      <c r="Q633" t="s">
        <v>2013</v>
      </c>
      <c r="R633" s="5">
        <f t="shared" si="38"/>
        <v>59.992164544564154</v>
      </c>
      <c r="S633" s="8">
        <f t="shared" si="39"/>
        <v>43550.208333333328</v>
      </c>
      <c r="T633" s="8">
        <f t="shared" si="40"/>
        <v>43550.208333333328</v>
      </c>
    </row>
    <row r="634" spans="1:20" x14ac:dyDescent="0.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37"/>
        <v>42.859916782246884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>
        <v>1416463200</v>
      </c>
      <c r="M634" t="b">
        <v>0</v>
      </c>
      <c r="N634" t="b">
        <v>0</v>
      </c>
      <c r="O634" s="14" t="s">
        <v>2092</v>
      </c>
      <c r="P634" t="s">
        <v>2012</v>
      </c>
      <c r="Q634" t="s">
        <v>2013</v>
      </c>
      <c r="R634" s="5">
        <f t="shared" si="38"/>
        <v>111.15827338129496</v>
      </c>
      <c r="S634" s="8">
        <f t="shared" si="39"/>
        <v>41945.208333333336</v>
      </c>
      <c r="T634" s="8">
        <f t="shared" si="40"/>
        <v>41945.208333333336</v>
      </c>
    </row>
    <row r="635" spans="1:20" x14ac:dyDescent="0.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37"/>
        <v>83.119402985074629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>
        <v>1447221600</v>
      </c>
      <c r="M635" t="b">
        <v>0</v>
      </c>
      <c r="N635" t="b">
        <v>0</v>
      </c>
      <c r="O635" s="14" t="s">
        <v>2099</v>
      </c>
      <c r="P635" t="s">
        <v>2014</v>
      </c>
      <c r="Q635" t="s">
        <v>2022</v>
      </c>
      <c r="R635" s="5">
        <f t="shared" si="38"/>
        <v>53.038095238095238</v>
      </c>
      <c r="S635" s="8">
        <f t="shared" si="39"/>
        <v>42315.25</v>
      </c>
      <c r="T635" s="8">
        <f t="shared" si="40"/>
        <v>42315.25</v>
      </c>
    </row>
    <row r="636" spans="1:20" x14ac:dyDescent="0.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37"/>
        <v>78.531302876480552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>
        <v>1491627600</v>
      </c>
      <c r="M636" t="b">
        <v>0</v>
      </c>
      <c r="N636" t="b">
        <v>0</v>
      </c>
      <c r="O636" s="14" t="s">
        <v>2108</v>
      </c>
      <c r="P636" t="s">
        <v>2014</v>
      </c>
      <c r="Q636" t="s">
        <v>2033</v>
      </c>
      <c r="R636" s="5">
        <f t="shared" si="38"/>
        <v>55.985524728588658</v>
      </c>
      <c r="S636" s="8">
        <f t="shared" si="39"/>
        <v>42819.208333333328</v>
      </c>
      <c r="T636" s="8">
        <f t="shared" si="40"/>
        <v>42819.208333333328</v>
      </c>
    </row>
    <row r="637" spans="1:20" x14ac:dyDescent="0.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37"/>
        <v>114.09352517985612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>
        <v>1363150800</v>
      </c>
      <c r="M637" t="b">
        <v>0</v>
      </c>
      <c r="N637" t="b">
        <v>0</v>
      </c>
      <c r="O637" s="14" t="s">
        <v>2108</v>
      </c>
      <c r="P637" t="s">
        <v>2014</v>
      </c>
      <c r="Q637" t="s">
        <v>2033</v>
      </c>
      <c r="R637" s="5">
        <f t="shared" si="38"/>
        <v>69.986760812003524</v>
      </c>
      <c r="S637" s="8">
        <f t="shared" si="39"/>
        <v>41314.25</v>
      </c>
      <c r="T637" s="8">
        <f t="shared" si="40"/>
        <v>41314.25</v>
      </c>
    </row>
    <row r="638" spans="1:20" x14ac:dyDescent="0.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37"/>
        <v>64.537683358624179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>
        <v>1330754400</v>
      </c>
      <c r="M638" t="b">
        <v>0</v>
      </c>
      <c r="N638" t="b">
        <v>1</v>
      </c>
      <c r="O638" s="14" t="s">
        <v>2099</v>
      </c>
      <c r="P638" t="s">
        <v>2014</v>
      </c>
      <c r="Q638" t="s">
        <v>2022</v>
      </c>
      <c r="R638" s="5">
        <f t="shared" si="38"/>
        <v>48.998079877112133</v>
      </c>
      <c r="S638" s="8">
        <f t="shared" si="39"/>
        <v>40926.25</v>
      </c>
      <c r="T638" s="8">
        <f t="shared" si="40"/>
        <v>40926.25</v>
      </c>
    </row>
    <row r="639" spans="1:20" x14ac:dyDescent="0.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37"/>
        <v>79.411764705882348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>
        <v>1479794400</v>
      </c>
      <c r="M639" t="b">
        <v>0</v>
      </c>
      <c r="N639" t="b">
        <v>0</v>
      </c>
      <c r="O639" s="14" t="s">
        <v>2092</v>
      </c>
      <c r="P639" t="s">
        <v>2012</v>
      </c>
      <c r="Q639" t="s">
        <v>2013</v>
      </c>
      <c r="R639" s="5">
        <f t="shared" si="38"/>
        <v>103.84615384615384</v>
      </c>
      <c r="S639" s="8">
        <f t="shared" si="39"/>
        <v>42688.25</v>
      </c>
      <c r="T639" s="8">
        <f t="shared" si="40"/>
        <v>42688.25</v>
      </c>
    </row>
    <row r="640" spans="1:20" x14ac:dyDescent="0.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37"/>
        <v>11.419117647058824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>
        <v>1281243600</v>
      </c>
      <c r="M640" t="b">
        <v>0</v>
      </c>
      <c r="N640" t="b">
        <v>1</v>
      </c>
      <c r="O640" s="14" t="s">
        <v>2092</v>
      </c>
      <c r="P640" t="s">
        <v>2012</v>
      </c>
      <c r="Q640" t="s">
        <v>2013</v>
      </c>
      <c r="R640" s="5">
        <f t="shared" si="38"/>
        <v>99.127659574468083</v>
      </c>
      <c r="S640" s="8">
        <f t="shared" si="39"/>
        <v>40386.208333333336</v>
      </c>
      <c r="T640" s="8">
        <f t="shared" si="40"/>
        <v>40386.208333333336</v>
      </c>
    </row>
    <row r="641" spans="1:20" x14ac:dyDescent="0.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37"/>
        <v>56.186046511627907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>
        <v>1532754000</v>
      </c>
      <c r="M641" t="b">
        <v>0</v>
      </c>
      <c r="N641" t="b">
        <v>1</v>
      </c>
      <c r="O641" s="14" t="s">
        <v>2095</v>
      </c>
      <c r="P641" t="s">
        <v>2014</v>
      </c>
      <c r="Q641" t="s">
        <v>2017</v>
      </c>
      <c r="R641" s="5">
        <f t="shared" si="38"/>
        <v>107.37777777777778</v>
      </c>
      <c r="S641" s="8">
        <f t="shared" si="39"/>
        <v>43309.208333333328</v>
      </c>
      <c r="T641" s="8">
        <f t="shared" si="40"/>
        <v>43309.208333333328</v>
      </c>
    </row>
    <row r="642" spans="1:20" x14ac:dyDescent="0.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si="37"/>
        <v>16.501669449081803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>
        <v>1453356000</v>
      </c>
      <c r="M642" t="b">
        <v>0</v>
      </c>
      <c r="N642" t="b">
        <v>0</v>
      </c>
      <c r="O642" s="14" t="s">
        <v>2092</v>
      </c>
      <c r="P642" t="s">
        <v>2012</v>
      </c>
      <c r="Q642" t="s">
        <v>2013</v>
      </c>
      <c r="R642" s="5">
        <f t="shared" si="38"/>
        <v>76.922178988326849</v>
      </c>
      <c r="S642" s="8">
        <f t="shared" si="39"/>
        <v>42387.25</v>
      </c>
      <c r="T642" s="8">
        <f t="shared" si="40"/>
        <v>42387.25</v>
      </c>
    </row>
    <row r="643" spans="1:20" ht="31.5" x14ac:dyDescent="0.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ref="F643:F706" si="41">E643/D643*100</f>
        <v>119.96808510638297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>
        <v>1489986000</v>
      </c>
      <c r="M643" t="b">
        <v>0</v>
      </c>
      <c r="N643" t="b">
        <v>0</v>
      </c>
      <c r="O643" s="14" t="s">
        <v>2092</v>
      </c>
      <c r="P643" t="s">
        <v>2012</v>
      </c>
      <c r="Q643" t="s">
        <v>2013</v>
      </c>
      <c r="R643" s="5">
        <f t="shared" ref="R643:R706" si="42">E643/H643</f>
        <v>58.128865979381445</v>
      </c>
      <c r="S643" s="8">
        <f t="shared" ref="S643:S706" si="43">(((K643/60)/60)/24)+DATE(1970,1,1)</f>
        <v>42786.25</v>
      </c>
      <c r="T643" s="8">
        <f t="shared" ref="T643:T706" si="44">(((K643/60)/60)/24)+DATE(1970,1,1)</f>
        <v>42786.25</v>
      </c>
    </row>
    <row r="644" spans="1:20" x14ac:dyDescent="0.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41"/>
        <v>145.45652173913044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s="14" t="s">
        <v>2097</v>
      </c>
      <c r="P644" t="s">
        <v>2010</v>
      </c>
      <c r="Q644" t="s">
        <v>2019</v>
      </c>
      <c r="R644" s="5">
        <f t="shared" si="42"/>
        <v>103.73643410852713</v>
      </c>
      <c r="S644" s="8">
        <f t="shared" si="43"/>
        <v>43451.25</v>
      </c>
      <c r="T644" s="8">
        <f t="shared" si="44"/>
        <v>43451.25</v>
      </c>
    </row>
    <row r="645" spans="1:20" x14ac:dyDescent="0.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si="41"/>
        <v>221.38255033557047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>
        <v>1489899600</v>
      </c>
      <c r="M645" t="b">
        <v>0</v>
      </c>
      <c r="N645" t="b">
        <v>0</v>
      </c>
      <c r="O645" s="14" t="s">
        <v>2092</v>
      </c>
      <c r="P645" t="s">
        <v>2012</v>
      </c>
      <c r="Q645" t="s">
        <v>2013</v>
      </c>
      <c r="R645" s="5">
        <f t="shared" si="42"/>
        <v>87.962666666666664</v>
      </c>
      <c r="S645" s="8">
        <f t="shared" si="43"/>
        <v>42795.25</v>
      </c>
      <c r="T645" s="8">
        <f t="shared" si="44"/>
        <v>42795.25</v>
      </c>
    </row>
    <row r="646" spans="1:20" x14ac:dyDescent="0.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41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s="14" t="s">
        <v>2092</v>
      </c>
      <c r="P646" t="s">
        <v>2012</v>
      </c>
      <c r="Q646" t="s">
        <v>2013</v>
      </c>
      <c r="R646" s="5">
        <f t="shared" si="42"/>
        <v>28</v>
      </c>
      <c r="S646" s="8">
        <f t="shared" si="43"/>
        <v>43452.25</v>
      </c>
      <c r="T646" s="8">
        <f t="shared" si="44"/>
        <v>43452.25</v>
      </c>
    </row>
    <row r="647" spans="1:20" x14ac:dyDescent="0.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41"/>
        <v>92.911504424778755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>
        <v>1539752400</v>
      </c>
      <c r="M647" t="b">
        <v>0</v>
      </c>
      <c r="N647" t="b">
        <v>1</v>
      </c>
      <c r="O647" s="14" t="s">
        <v>2090</v>
      </c>
      <c r="P647" t="s">
        <v>2008</v>
      </c>
      <c r="Q647" t="s">
        <v>2009</v>
      </c>
      <c r="R647" s="5">
        <f t="shared" si="42"/>
        <v>37.999361294443261</v>
      </c>
      <c r="S647" s="8">
        <f t="shared" si="43"/>
        <v>43369.208333333328</v>
      </c>
      <c r="T647" s="8">
        <f t="shared" si="44"/>
        <v>43369.208333333328</v>
      </c>
    </row>
    <row r="648" spans="1:20" x14ac:dyDescent="0.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41"/>
        <v>88.599797365754824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>
        <v>1364101200</v>
      </c>
      <c r="M648" t="b">
        <v>0</v>
      </c>
      <c r="N648" t="b">
        <v>0</v>
      </c>
      <c r="O648" s="14" t="s">
        <v>2100</v>
      </c>
      <c r="P648" t="s">
        <v>2023</v>
      </c>
      <c r="Q648" t="s">
        <v>2024</v>
      </c>
      <c r="R648" s="5">
        <f t="shared" si="42"/>
        <v>29.999313893653515</v>
      </c>
      <c r="S648" s="8">
        <f t="shared" si="43"/>
        <v>41346.208333333336</v>
      </c>
      <c r="T648" s="8">
        <f t="shared" si="44"/>
        <v>41346.208333333336</v>
      </c>
    </row>
    <row r="649" spans="1:20" x14ac:dyDescent="0.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41"/>
        <v>41.4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>
        <v>1525323600</v>
      </c>
      <c r="M649" t="b">
        <v>0</v>
      </c>
      <c r="N649" t="b">
        <v>0</v>
      </c>
      <c r="O649" s="14" t="s">
        <v>2107</v>
      </c>
      <c r="P649" t="s">
        <v>2020</v>
      </c>
      <c r="Q649" t="s">
        <v>2032</v>
      </c>
      <c r="R649" s="5">
        <f t="shared" si="42"/>
        <v>103.5</v>
      </c>
      <c r="S649" s="8">
        <f t="shared" si="43"/>
        <v>43199.208333333328</v>
      </c>
      <c r="T649" s="8">
        <f t="shared" si="44"/>
        <v>43199.208333333328</v>
      </c>
    </row>
    <row r="650" spans="1:20" x14ac:dyDescent="0.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41"/>
        <v>63.056795131845846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>
        <v>1500872400</v>
      </c>
      <c r="M650" t="b">
        <v>1</v>
      </c>
      <c r="N650" t="b">
        <v>0</v>
      </c>
      <c r="O650" s="14" t="s">
        <v>2089</v>
      </c>
      <c r="P650" t="s">
        <v>2006</v>
      </c>
      <c r="Q650" t="s">
        <v>2007</v>
      </c>
      <c r="R650" s="5">
        <f t="shared" si="42"/>
        <v>85.994467496542185</v>
      </c>
      <c r="S650" s="8">
        <f t="shared" si="43"/>
        <v>42922.208333333328</v>
      </c>
      <c r="T650" s="8">
        <f t="shared" si="44"/>
        <v>42922.208333333328</v>
      </c>
    </row>
    <row r="651" spans="1:20" x14ac:dyDescent="0.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41"/>
        <v>48.482333607230892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>
        <v>1288501200</v>
      </c>
      <c r="M651" t="b">
        <v>1</v>
      </c>
      <c r="N651" t="b">
        <v>1</v>
      </c>
      <c r="O651" s="14" t="s">
        <v>2092</v>
      </c>
      <c r="P651" t="s">
        <v>2012</v>
      </c>
      <c r="Q651" t="s">
        <v>2013</v>
      </c>
      <c r="R651" s="5">
        <f t="shared" si="42"/>
        <v>98.011627906976742</v>
      </c>
      <c r="S651" s="8">
        <f t="shared" si="43"/>
        <v>40471.208333333336</v>
      </c>
      <c r="T651" s="8">
        <f t="shared" si="44"/>
        <v>40471.208333333336</v>
      </c>
    </row>
    <row r="652" spans="1:20" x14ac:dyDescent="0.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>
        <v>1407128400</v>
      </c>
      <c r="M652" t="b">
        <v>0</v>
      </c>
      <c r="N652" t="b">
        <v>0</v>
      </c>
      <c r="O652" s="14" t="s">
        <v>2106</v>
      </c>
      <c r="P652" t="s">
        <v>2008</v>
      </c>
      <c r="Q652" t="s">
        <v>2031</v>
      </c>
      <c r="R652" s="5">
        <f t="shared" si="42"/>
        <v>2</v>
      </c>
      <c r="S652" s="8">
        <f t="shared" si="43"/>
        <v>41828.208333333336</v>
      </c>
      <c r="T652" s="8">
        <f t="shared" si="44"/>
        <v>41828.208333333336</v>
      </c>
    </row>
    <row r="653" spans="1:20" x14ac:dyDescent="0.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41"/>
        <v>88.47941026944585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>
        <v>1394344800</v>
      </c>
      <c r="M653" t="b">
        <v>0</v>
      </c>
      <c r="N653" t="b">
        <v>0</v>
      </c>
      <c r="O653" s="14" t="s">
        <v>2101</v>
      </c>
      <c r="P653" t="s">
        <v>2014</v>
      </c>
      <c r="Q653" t="s">
        <v>2025</v>
      </c>
      <c r="R653" s="5">
        <f t="shared" si="42"/>
        <v>44.994570837642193</v>
      </c>
      <c r="S653" s="8">
        <f t="shared" si="43"/>
        <v>41692.25</v>
      </c>
      <c r="T653" s="8">
        <f t="shared" si="44"/>
        <v>41692.25</v>
      </c>
    </row>
    <row r="654" spans="1:20" x14ac:dyDescent="0.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41"/>
        <v>126.84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>
        <v>1474088400</v>
      </c>
      <c r="M654" t="b">
        <v>0</v>
      </c>
      <c r="N654" t="b">
        <v>0</v>
      </c>
      <c r="O654" s="14" t="s">
        <v>2091</v>
      </c>
      <c r="P654" t="s">
        <v>2010</v>
      </c>
      <c r="Q654" t="s">
        <v>2011</v>
      </c>
      <c r="R654" s="5">
        <f t="shared" si="42"/>
        <v>31.012224938875306</v>
      </c>
      <c r="S654" s="8">
        <f t="shared" si="43"/>
        <v>42587.208333333328</v>
      </c>
      <c r="T654" s="8">
        <f t="shared" si="44"/>
        <v>42587.208333333328</v>
      </c>
    </row>
    <row r="655" spans="1:20" x14ac:dyDescent="0.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41"/>
        <v>2338.833333333333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>
        <v>1460264400</v>
      </c>
      <c r="M655" t="b">
        <v>0</v>
      </c>
      <c r="N655" t="b">
        <v>0</v>
      </c>
      <c r="O655" s="14" t="s">
        <v>2091</v>
      </c>
      <c r="P655" t="s">
        <v>2010</v>
      </c>
      <c r="Q655" t="s">
        <v>2011</v>
      </c>
      <c r="R655" s="5">
        <f t="shared" si="42"/>
        <v>59.970085470085472</v>
      </c>
      <c r="S655" s="8">
        <f t="shared" si="43"/>
        <v>42468.208333333328</v>
      </c>
      <c r="T655" s="8">
        <f t="shared" si="44"/>
        <v>42468.208333333328</v>
      </c>
    </row>
    <row r="656" spans="1:20" x14ac:dyDescent="0.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41"/>
        <v>508.38857142857148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>
        <v>1440824400</v>
      </c>
      <c r="M656" t="b">
        <v>0</v>
      </c>
      <c r="N656" t="b">
        <v>0</v>
      </c>
      <c r="O656" s="14" t="s">
        <v>2105</v>
      </c>
      <c r="P656" t="s">
        <v>2008</v>
      </c>
      <c r="Q656" t="s">
        <v>2030</v>
      </c>
      <c r="R656" s="5">
        <f t="shared" si="42"/>
        <v>58.9973474801061</v>
      </c>
      <c r="S656" s="8">
        <f t="shared" si="43"/>
        <v>42240.208333333328</v>
      </c>
      <c r="T656" s="8">
        <f t="shared" si="44"/>
        <v>42240.208333333328</v>
      </c>
    </row>
    <row r="657" spans="1:20" x14ac:dyDescent="0.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41"/>
        <v>191.47826086956522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>
        <v>1489554000</v>
      </c>
      <c r="M657" t="b">
        <v>1</v>
      </c>
      <c r="N657" t="b">
        <v>0</v>
      </c>
      <c r="O657" s="14" t="s">
        <v>2103</v>
      </c>
      <c r="P657" t="s">
        <v>2027</v>
      </c>
      <c r="Q657" t="s">
        <v>2028</v>
      </c>
      <c r="R657" s="5">
        <f t="shared" si="42"/>
        <v>50.045454545454547</v>
      </c>
      <c r="S657" s="8">
        <f t="shared" si="43"/>
        <v>42796.25</v>
      </c>
      <c r="T657" s="8">
        <f t="shared" si="44"/>
        <v>42796.25</v>
      </c>
    </row>
    <row r="658" spans="1:20" ht="31.5" x14ac:dyDescent="0.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41"/>
        <v>42.127533783783782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>
        <v>1514872800</v>
      </c>
      <c r="M658" t="b">
        <v>0</v>
      </c>
      <c r="N658" t="b">
        <v>0</v>
      </c>
      <c r="O658" s="14" t="s">
        <v>2089</v>
      </c>
      <c r="P658" t="s">
        <v>2006</v>
      </c>
      <c r="Q658" t="s">
        <v>2007</v>
      </c>
      <c r="R658" s="5">
        <f t="shared" si="42"/>
        <v>98.966269841269835</v>
      </c>
      <c r="S658" s="8">
        <f t="shared" si="43"/>
        <v>43097.25</v>
      </c>
      <c r="T658" s="8">
        <f t="shared" si="44"/>
        <v>43097.25</v>
      </c>
    </row>
    <row r="659" spans="1:20" x14ac:dyDescent="0.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41"/>
        <v>8.24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>
        <v>1515736800</v>
      </c>
      <c r="M659" t="b">
        <v>0</v>
      </c>
      <c r="N659" t="b">
        <v>0</v>
      </c>
      <c r="O659" s="14" t="s">
        <v>2111</v>
      </c>
      <c r="P659" t="s">
        <v>2014</v>
      </c>
      <c r="Q659" t="s">
        <v>2036</v>
      </c>
      <c r="R659" s="5">
        <f t="shared" si="42"/>
        <v>58.857142857142854</v>
      </c>
      <c r="S659" s="8">
        <f t="shared" si="43"/>
        <v>43096.25</v>
      </c>
      <c r="T659" s="8">
        <f t="shared" si="44"/>
        <v>43096.25</v>
      </c>
    </row>
    <row r="660" spans="1:20" x14ac:dyDescent="0.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41"/>
        <v>60.064638783269963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>
        <v>1442898000</v>
      </c>
      <c r="M660" t="b">
        <v>0</v>
      </c>
      <c r="N660" t="b">
        <v>0</v>
      </c>
      <c r="O660" s="14" t="s">
        <v>2090</v>
      </c>
      <c r="P660" t="s">
        <v>2008</v>
      </c>
      <c r="Q660" t="s">
        <v>2009</v>
      </c>
      <c r="R660" s="5">
        <f t="shared" si="42"/>
        <v>81.010256410256417</v>
      </c>
      <c r="S660" s="8">
        <f t="shared" si="43"/>
        <v>42246.208333333328</v>
      </c>
      <c r="T660" s="8">
        <f t="shared" si="44"/>
        <v>42246.208333333328</v>
      </c>
    </row>
    <row r="661" spans="1:20" x14ac:dyDescent="0.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41"/>
        <v>47.232808616404313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>
        <v>1296194400</v>
      </c>
      <c r="M661" t="b">
        <v>0</v>
      </c>
      <c r="N661" t="b">
        <v>0</v>
      </c>
      <c r="O661" s="14" t="s">
        <v>2093</v>
      </c>
      <c r="P661" t="s">
        <v>2014</v>
      </c>
      <c r="Q661" t="s">
        <v>2015</v>
      </c>
      <c r="R661" s="5">
        <f t="shared" si="42"/>
        <v>76.013333333333335</v>
      </c>
      <c r="S661" s="8">
        <f t="shared" si="43"/>
        <v>40570.25</v>
      </c>
      <c r="T661" s="8">
        <f t="shared" si="44"/>
        <v>40570.25</v>
      </c>
    </row>
    <row r="662" spans="1:20" x14ac:dyDescent="0.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41"/>
        <v>81.736263736263737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>
        <v>1440910800</v>
      </c>
      <c r="M662" t="b">
        <v>1</v>
      </c>
      <c r="N662" t="b">
        <v>0</v>
      </c>
      <c r="O662" s="14" t="s">
        <v>2092</v>
      </c>
      <c r="P662" t="s">
        <v>2012</v>
      </c>
      <c r="Q662" t="s">
        <v>2013</v>
      </c>
      <c r="R662" s="5">
        <f t="shared" si="42"/>
        <v>96.597402597402592</v>
      </c>
      <c r="S662" s="8">
        <f t="shared" si="43"/>
        <v>42237.208333333328</v>
      </c>
      <c r="T662" s="8">
        <f t="shared" si="44"/>
        <v>42237.208333333328</v>
      </c>
    </row>
    <row r="663" spans="1:20" x14ac:dyDescent="0.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41"/>
        <v>54.187265917603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>
        <v>1335502800</v>
      </c>
      <c r="M663" t="b">
        <v>0</v>
      </c>
      <c r="N663" t="b">
        <v>0</v>
      </c>
      <c r="O663" s="14" t="s">
        <v>2106</v>
      </c>
      <c r="P663" t="s">
        <v>2008</v>
      </c>
      <c r="Q663" t="s">
        <v>2031</v>
      </c>
      <c r="R663" s="5">
        <f t="shared" si="42"/>
        <v>76.957446808510639</v>
      </c>
      <c r="S663" s="8">
        <f t="shared" si="43"/>
        <v>40996.208333333336</v>
      </c>
      <c r="T663" s="8">
        <f t="shared" si="44"/>
        <v>40996.208333333336</v>
      </c>
    </row>
    <row r="664" spans="1:20" x14ac:dyDescent="0.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41"/>
        <v>97.868131868131869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>
        <v>1544680800</v>
      </c>
      <c r="M664" t="b">
        <v>0</v>
      </c>
      <c r="N664" t="b">
        <v>0</v>
      </c>
      <c r="O664" s="14" t="s">
        <v>2092</v>
      </c>
      <c r="P664" t="s">
        <v>2012</v>
      </c>
      <c r="Q664" t="s">
        <v>2013</v>
      </c>
      <c r="R664" s="5">
        <f t="shared" si="42"/>
        <v>67.984732824427482</v>
      </c>
      <c r="S664" s="8">
        <f t="shared" si="43"/>
        <v>43443.25</v>
      </c>
      <c r="T664" s="8">
        <f t="shared" si="44"/>
        <v>43443.25</v>
      </c>
    </row>
    <row r="665" spans="1:20" x14ac:dyDescent="0.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41"/>
        <v>77.239999999999995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>
        <v>1288414800</v>
      </c>
      <c r="M665" t="b">
        <v>0</v>
      </c>
      <c r="N665" t="b">
        <v>0</v>
      </c>
      <c r="O665" s="14" t="s">
        <v>2092</v>
      </c>
      <c r="P665" t="s">
        <v>2012</v>
      </c>
      <c r="Q665" t="s">
        <v>2013</v>
      </c>
      <c r="R665" s="5">
        <f t="shared" si="42"/>
        <v>88.781609195402297</v>
      </c>
      <c r="S665" s="8">
        <f t="shared" si="43"/>
        <v>40458.208333333336</v>
      </c>
      <c r="T665" s="8">
        <f t="shared" si="44"/>
        <v>40458.208333333336</v>
      </c>
    </row>
    <row r="666" spans="1:20" x14ac:dyDescent="0.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41"/>
        <v>33.464735516372798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>
        <v>1330581600</v>
      </c>
      <c r="M666" t="b">
        <v>0</v>
      </c>
      <c r="N666" t="b">
        <v>0</v>
      </c>
      <c r="O666" s="14" t="s">
        <v>2106</v>
      </c>
      <c r="P666" t="s">
        <v>2008</v>
      </c>
      <c r="Q666" t="s">
        <v>2031</v>
      </c>
      <c r="R666" s="5">
        <f t="shared" si="42"/>
        <v>24.99623706491063</v>
      </c>
      <c r="S666" s="8">
        <f t="shared" si="43"/>
        <v>40959.25</v>
      </c>
      <c r="T666" s="8">
        <f t="shared" si="44"/>
        <v>40959.25</v>
      </c>
    </row>
    <row r="667" spans="1:20" x14ac:dyDescent="0.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41"/>
        <v>239.58823529411765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>
        <v>1311397200</v>
      </c>
      <c r="M667" t="b">
        <v>0</v>
      </c>
      <c r="N667" t="b">
        <v>1</v>
      </c>
      <c r="O667" s="14" t="s">
        <v>2093</v>
      </c>
      <c r="P667" t="s">
        <v>2014</v>
      </c>
      <c r="Q667" t="s">
        <v>2015</v>
      </c>
      <c r="R667" s="5">
        <f t="shared" si="42"/>
        <v>44.922794117647058</v>
      </c>
      <c r="S667" s="8">
        <f t="shared" si="43"/>
        <v>40733.208333333336</v>
      </c>
      <c r="T667" s="8">
        <f t="shared" si="44"/>
        <v>40733.208333333336</v>
      </c>
    </row>
    <row r="668" spans="1:20" x14ac:dyDescent="0.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41"/>
        <v>64.032258064516128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>
        <v>1378357200</v>
      </c>
      <c r="M668" t="b">
        <v>0</v>
      </c>
      <c r="N668" t="b">
        <v>1</v>
      </c>
      <c r="O668" s="14" t="s">
        <v>2092</v>
      </c>
      <c r="P668" t="s">
        <v>2012</v>
      </c>
      <c r="Q668" t="s">
        <v>2013</v>
      </c>
      <c r="R668" s="5">
        <f t="shared" si="42"/>
        <v>79.400000000000006</v>
      </c>
      <c r="S668" s="8">
        <f t="shared" si="43"/>
        <v>41516.208333333336</v>
      </c>
      <c r="T668" s="8">
        <f t="shared" si="44"/>
        <v>41516.208333333336</v>
      </c>
    </row>
    <row r="669" spans="1:20" ht="31.5" x14ac:dyDescent="0.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41"/>
        <v>176.15942028985506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>
        <v>1411102800</v>
      </c>
      <c r="M669" t="b">
        <v>0</v>
      </c>
      <c r="N669" t="b">
        <v>0</v>
      </c>
      <c r="O669" s="14" t="s">
        <v>2112</v>
      </c>
      <c r="P669" t="s">
        <v>2037</v>
      </c>
      <c r="Q669" t="s">
        <v>2038</v>
      </c>
      <c r="R669" s="5">
        <f t="shared" si="42"/>
        <v>29.009546539379475</v>
      </c>
      <c r="S669" s="8">
        <f t="shared" si="43"/>
        <v>41892.208333333336</v>
      </c>
      <c r="T669" s="8">
        <f t="shared" si="44"/>
        <v>41892.208333333336</v>
      </c>
    </row>
    <row r="670" spans="1:20" ht="31.5" x14ac:dyDescent="0.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41"/>
        <v>20.33818181818182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>
        <v>1344834000</v>
      </c>
      <c r="M670" t="b">
        <v>0</v>
      </c>
      <c r="N670" t="b">
        <v>0</v>
      </c>
      <c r="O670" s="14" t="s">
        <v>2092</v>
      </c>
      <c r="P670" t="s">
        <v>2012</v>
      </c>
      <c r="Q670" t="s">
        <v>2013</v>
      </c>
      <c r="R670" s="5">
        <f t="shared" si="42"/>
        <v>73.59210526315789</v>
      </c>
      <c r="S670" s="8">
        <f t="shared" si="43"/>
        <v>41122.208333333336</v>
      </c>
      <c r="T670" s="8">
        <f t="shared" si="44"/>
        <v>41122.208333333336</v>
      </c>
    </row>
    <row r="671" spans="1:20" x14ac:dyDescent="0.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41"/>
        <v>358.64754098360658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>
        <v>1499230800</v>
      </c>
      <c r="M671" t="b">
        <v>0</v>
      </c>
      <c r="N671" t="b">
        <v>0</v>
      </c>
      <c r="O671" s="14" t="s">
        <v>2092</v>
      </c>
      <c r="P671" t="s">
        <v>2012</v>
      </c>
      <c r="Q671" t="s">
        <v>2013</v>
      </c>
      <c r="R671" s="5">
        <f t="shared" si="42"/>
        <v>107.97038864898211</v>
      </c>
      <c r="S671" s="8">
        <f t="shared" si="43"/>
        <v>42912.208333333328</v>
      </c>
      <c r="T671" s="8">
        <f t="shared" si="44"/>
        <v>42912.208333333328</v>
      </c>
    </row>
    <row r="672" spans="1:20" ht="31.5" x14ac:dyDescent="0.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41"/>
        <v>468.85802469135803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>
        <v>1457416800</v>
      </c>
      <c r="M672" t="b">
        <v>0</v>
      </c>
      <c r="N672" t="b">
        <v>0</v>
      </c>
      <c r="O672" s="14" t="s">
        <v>2096</v>
      </c>
      <c r="P672" t="s">
        <v>2008</v>
      </c>
      <c r="Q672" t="s">
        <v>2018</v>
      </c>
      <c r="R672" s="5">
        <f t="shared" si="42"/>
        <v>68.987284287011803</v>
      </c>
      <c r="S672" s="8">
        <f t="shared" si="43"/>
        <v>42425.25</v>
      </c>
      <c r="T672" s="8">
        <f t="shared" si="44"/>
        <v>42425.25</v>
      </c>
    </row>
    <row r="673" spans="1:20" ht="31.5" x14ac:dyDescent="0.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41"/>
        <v>122.05635245901641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>
        <v>1280898000</v>
      </c>
      <c r="M673" t="b">
        <v>0</v>
      </c>
      <c r="N673" t="b">
        <v>1</v>
      </c>
      <c r="O673" s="14" t="s">
        <v>2092</v>
      </c>
      <c r="P673" t="s">
        <v>2012</v>
      </c>
      <c r="Q673" t="s">
        <v>2013</v>
      </c>
      <c r="R673" s="5">
        <f t="shared" si="42"/>
        <v>111.02236719478098</v>
      </c>
      <c r="S673" s="8">
        <f t="shared" si="43"/>
        <v>40390.208333333336</v>
      </c>
      <c r="T673" s="8">
        <f t="shared" si="44"/>
        <v>40390.208333333336</v>
      </c>
    </row>
    <row r="674" spans="1:20" x14ac:dyDescent="0.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41"/>
        <v>55.931783729156137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>
        <v>1522472400</v>
      </c>
      <c r="M674" t="b">
        <v>0</v>
      </c>
      <c r="N674" t="b">
        <v>0</v>
      </c>
      <c r="O674" s="14" t="s">
        <v>2092</v>
      </c>
      <c r="P674" t="s">
        <v>2012</v>
      </c>
      <c r="Q674" t="s">
        <v>2013</v>
      </c>
      <c r="R674" s="5">
        <f t="shared" si="42"/>
        <v>24.997515808491418</v>
      </c>
      <c r="S674" s="8">
        <f t="shared" si="43"/>
        <v>43180.208333333328</v>
      </c>
      <c r="T674" s="8">
        <f t="shared" si="44"/>
        <v>43180.208333333328</v>
      </c>
    </row>
    <row r="675" spans="1:20" x14ac:dyDescent="0.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41"/>
        <v>43.660714285714285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>
        <v>1462510800</v>
      </c>
      <c r="M675" t="b">
        <v>0</v>
      </c>
      <c r="N675" t="b">
        <v>0</v>
      </c>
      <c r="O675" s="14" t="s">
        <v>2096</v>
      </c>
      <c r="P675" t="s">
        <v>2008</v>
      </c>
      <c r="Q675" t="s">
        <v>2018</v>
      </c>
      <c r="R675" s="5">
        <f t="shared" si="42"/>
        <v>42.155172413793103</v>
      </c>
      <c r="S675" s="8">
        <f t="shared" si="43"/>
        <v>42475.208333333328</v>
      </c>
      <c r="T675" s="8">
        <f t="shared" si="44"/>
        <v>42475.208333333328</v>
      </c>
    </row>
    <row r="676" spans="1:20" x14ac:dyDescent="0.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41"/>
        <v>33.53837141183363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>
        <v>1317790800</v>
      </c>
      <c r="M676" t="b">
        <v>0</v>
      </c>
      <c r="N676" t="b">
        <v>0</v>
      </c>
      <c r="O676" s="14" t="s">
        <v>2103</v>
      </c>
      <c r="P676" t="s">
        <v>2027</v>
      </c>
      <c r="Q676" t="s">
        <v>2028</v>
      </c>
      <c r="R676" s="5">
        <f t="shared" si="42"/>
        <v>47.003284072249592</v>
      </c>
      <c r="S676" s="8">
        <f t="shared" si="43"/>
        <v>40774.208333333336</v>
      </c>
      <c r="T676" s="8">
        <f t="shared" si="44"/>
        <v>40774.208333333336</v>
      </c>
    </row>
    <row r="677" spans="1:20" x14ac:dyDescent="0.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41"/>
        <v>122.97938144329896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>
        <v>1568782800</v>
      </c>
      <c r="M677" t="b">
        <v>0</v>
      </c>
      <c r="N677" t="b">
        <v>0</v>
      </c>
      <c r="O677" s="14" t="s">
        <v>2112</v>
      </c>
      <c r="P677" t="s">
        <v>2037</v>
      </c>
      <c r="Q677" t="s">
        <v>2038</v>
      </c>
      <c r="R677" s="5">
        <f t="shared" si="42"/>
        <v>36.0392749244713</v>
      </c>
      <c r="S677" s="8">
        <f t="shared" si="43"/>
        <v>43719.208333333328</v>
      </c>
      <c r="T677" s="8">
        <f t="shared" si="44"/>
        <v>43719.208333333328</v>
      </c>
    </row>
    <row r="678" spans="1:20" x14ac:dyDescent="0.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41"/>
        <v>189.74959871589084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>
        <v>1349413200</v>
      </c>
      <c r="M678" t="b">
        <v>0</v>
      </c>
      <c r="N678" t="b">
        <v>0</v>
      </c>
      <c r="O678" s="14" t="s">
        <v>2103</v>
      </c>
      <c r="P678" t="s">
        <v>2027</v>
      </c>
      <c r="Q678" t="s">
        <v>2028</v>
      </c>
      <c r="R678" s="5">
        <f t="shared" si="42"/>
        <v>101.03760683760684</v>
      </c>
      <c r="S678" s="8">
        <f t="shared" si="43"/>
        <v>41178.208333333336</v>
      </c>
      <c r="T678" s="8">
        <f t="shared" si="44"/>
        <v>41178.208333333336</v>
      </c>
    </row>
    <row r="679" spans="1:20" x14ac:dyDescent="0.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41"/>
        <v>83.622641509433961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>
        <v>1472446800</v>
      </c>
      <c r="M679" t="b">
        <v>0</v>
      </c>
      <c r="N679" t="b">
        <v>0</v>
      </c>
      <c r="O679" s="14" t="s">
        <v>2102</v>
      </c>
      <c r="P679" t="s">
        <v>2020</v>
      </c>
      <c r="Q679" t="s">
        <v>2026</v>
      </c>
      <c r="R679" s="5">
        <f t="shared" si="42"/>
        <v>39.927927927927925</v>
      </c>
      <c r="S679" s="8">
        <f t="shared" si="43"/>
        <v>42561.208333333328</v>
      </c>
      <c r="T679" s="8">
        <f t="shared" si="44"/>
        <v>42561.208333333328</v>
      </c>
    </row>
    <row r="680" spans="1:20" x14ac:dyDescent="0.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41"/>
        <v>17.968844221105527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>
        <v>1548050400</v>
      </c>
      <c r="M680" t="b">
        <v>0</v>
      </c>
      <c r="N680" t="b">
        <v>0</v>
      </c>
      <c r="O680" s="14" t="s">
        <v>2095</v>
      </c>
      <c r="P680" t="s">
        <v>2014</v>
      </c>
      <c r="Q680" t="s">
        <v>2017</v>
      </c>
      <c r="R680" s="5">
        <f t="shared" si="42"/>
        <v>83.158139534883716</v>
      </c>
      <c r="S680" s="8">
        <f t="shared" si="43"/>
        <v>43484.25</v>
      </c>
      <c r="T680" s="8">
        <f t="shared" si="44"/>
        <v>43484.25</v>
      </c>
    </row>
    <row r="681" spans="1:20" x14ac:dyDescent="0.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41"/>
        <v>1036.5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>
        <v>1571806800</v>
      </c>
      <c r="M681" t="b">
        <v>0</v>
      </c>
      <c r="N681" t="b">
        <v>1</v>
      </c>
      <c r="O681" s="14" t="s">
        <v>2089</v>
      </c>
      <c r="P681" t="s">
        <v>2006</v>
      </c>
      <c r="Q681" t="s">
        <v>2007</v>
      </c>
      <c r="R681" s="5">
        <f t="shared" si="42"/>
        <v>39.97520661157025</v>
      </c>
      <c r="S681" s="8">
        <f t="shared" si="43"/>
        <v>43756.208333333328</v>
      </c>
      <c r="T681" s="8">
        <f t="shared" si="44"/>
        <v>43756.208333333328</v>
      </c>
    </row>
    <row r="682" spans="1:20" ht="31.5" x14ac:dyDescent="0.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41"/>
        <v>97.405219780219781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>
        <v>1576476000</v>
      </c>
      <c r="M682" t="b">
        <v>0</v>
      </c>
      <c r="N682" t="b">
        <v>1</v>
      </c>
      <c r="O682" s="14" t="s">
        <v>2109</v>
      </c>
      <c r="P682" t="s">
        <v>2023</v>
      </c>
      <c r="Q682" t="s">
        <v>2034</v>
      </c>
      <c r="R682" s="5">
        <f t="shared" si="42"/>
        <v>47.993908629441627</v>
      </c>
      <c r="S682" s="8">
        <f t="shared" si="43"/>
        <v>43813.25</v>
      </c>
      <c r="T682" s="8">
        <f t="shared" si="44"/>
        <v>43813.25</v>
      </c>
    </row>
    <row r="683" spans="1:20" ht="31.5" x14ac:dyDescent="0.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41"/>
        <v>86.386203150461711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>
        <v>1324965600</v>
      </c>
      <c r="M683" t="b">
        <v>0</v>
      </c>
      <c r="N683" t="b">
        <v>0</v>
      </c>
      <c r="O683" s="14" t="s">
        <v>2092</v>
      </c>
      <c r="P683" t="s">
        <v>2012</v>
      </c>
      <c r="Q683" t="s">
        <v>2013</v>
      </c>
      <c r="R683" s="5">
        <f t="shared" si="42"/>
        <v>95.978877489438744</v>
      </c>
      <c r="S683" s="8">
        <f t="shared" si="43"/>
        <v>40898.25</v>
      </c>
      <c r="T683" s="8">
        <f t="shared" si="44"/>
        <v>40898.25</v>
      </c>
    </row>
    <row r="684" spans="1:20" x14ac:dyDescent="0.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41"/>
        <v>150.16666666666666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>
        <v>1387519200</v>
      </c>
      <c r="M684" t="b">
        <v>0</v>
      </c>
      <c r="N684" t="b">
        <v>0</v>
      </c>
      <c r="O684" s="14" t="s">
        <v>2092</v>
      </c>
      <c r="P684" t="s">
        <v>2012</v>
      </c>
      <c r="Q684" t="s">
        <v>2013</v>
      </c>
      <c r="R684" s="5">
        <f t="shared" si="42"/>
        <v>78.728155339805824</v>
      </c>
      <c r="S684" s="8">
        <f t="shared" si="43"/>
        <v>41619.25</v>
      </c>
      <c r="T684" s="8">
        <f t="shared" si="44"/>
        <v>41619.25</v>
      </c>
    </row>
    <row r="685" spans="1:20" x14ac:dyDescent="0.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41"/>
        <v>358.43478260869563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>
        <v>1537246800</v>
      </c>
      <c r="M685" t="b">
        <v>0</v>
      </c>
      <c r="N685" t="b">
        <v>0</v>
      </c>
      <c r="O685" s="14" t="s">
        <v>2092</v>
      </c>
      <c r="P685" t="s">
        <v>2012</v>
      </c>
      <c r="Q685" t="s">
        <v>2013</v>
      </c>
      <c r="R685" s="5">
        <f t="shared" si="42"/>
        <v>56.081632653061227</v>
      </c>
      <c r="S685" s="8">
        <f t="shared" si="43"/>
        <v>43359.208333333328</v>
      </c>
      <c r="T685" s="8">
        <f t="shared" si="44"/>
        <v>43359.208333333328</v>
      </c>
    </row>
    <row r="686" spans="1:20" x14ac:dyDescent="0.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41"/>
        <v>542.85714285714289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s="14" t="s">
        <v>2098</v>
      </c>
      <c r="P686" t="s">
        <v>2020</v>
      </c>
      <c r="Q686" t="s">
        <v>2021</v>
      </c>
      <c r="R686" s="5">
        <f t="shared" si="42"/>
        <v>69.090909090909093</v>
      </c>
      <c r="S686" s="8">
        <f t="shared" si="43"/>
        <v>40358.208333333336</v>
      </c>
      <c r="T686" s="8">
        <f t="shared" si="44"/>
        <v>40358.208333333336</v>
      </c>
    </row>
    <row r="687" spans="1:20" x14ac:dyDescent="0.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41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s="14" t="s">
        <v>2092</v>
      </c>
      <c r="P687" t="s">
        <v>2012</v>
      </c>
      <c r="Q687" t="s">
        <v>2013</v>
      </c>
      <c r="R687" s="5">
        <f t="shared" si="42"/>
        <v>102.05291576673866</v>
      </c>
      <c r="S687" s="8">
        <f t="shared" si="43"/>
        <v>42239.208333333328</v>
      </c>
      <c r="T687" s="8">
        <f t="shared" si="44"/>
        <v>42239.208333333328</v>
      </c>
    </row>
    <row r="688" spans="1:20" x14ac:dyDescent="0.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41"/>
        <v>191.74666666666667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>
        <v>1523077200</v>
      </c>
      <c r="M688" t="b">
        <v>0</v>
      </c>
      <c r="N688" t="b">
        <v>0</v>
      </c>
      <c r="O688" s="14" t="s">
        <v>2097</v>
      </c>
      <c r="P688" t="s">
        <v>2010</v>
      </c>
      <c r="Q688" t="s">
        <v>2019</v>
      </c>
      <c r="R688" s="5">
        <f t="shared" si="42"/>
        <v>107.32089552238806</v>
      </c>
      <c r="S688" s="8">
        <f t="shared" si="43"/>
        <v>43186.208333333328</v>
      </c>
      <c r="T688" s="8">
        <f t="shared" si="44"/>
        <v>43186.208333333328</v>
      </c>
    </row>
    <row r="689" spans="1:20" x14ac:dyDescent="0.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41"/>
        <v>932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>
        <v>1489554000</v>
      </c>
      <c r="M689" t="b">
        <v>0</v>
      </c>
      <c r="N689" t="b">
        <v>0</v>
      </c>
      <c r="O689" s="14" t="s">
        <v>2092</v>
      </c>
      <c r="P689" t="s">
        <v>2012</v>
      </c>
      <c r="Q689" t="s">
        <v>2013</v>
      </c>
      <c r="R689" s="5">
        <f t="shared" si="42"/>
        <v>51.970260223048328</v>
      </c>
      <c r="S689" s="8">
        <f t="shared" si="43"/>
        <v>42806.25</v>
      </c>
      <c r="T689" s="8">
        <f t="shared" si="44"/>
        <v>42806.25</v>
      </c>
    </row>
    <row r="690" spans="1:20" x14ac:dyDescent="0.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41"/>
        <v>429.27586206896552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>
        <v>1548482400</v>
      </c>
      <c r="M690" t="b">
        <v>0</v>
      </c>
      <c r="N690" t="b">
        <v>1</v>
      </c>
      <c r="O690" s="14" t="s">
        <v>2108</v>
      </c>
      <c r="P690" t="s">
        <v>2014</v>
      </c>
      <c r="Q690" t="s">
        <v>2033</v>
      </c>
      <c r="R690" s="5">
        <f t="shared" si="42"/>
        <v>71.137142857142862</v>
      </c>
      <c r="S690" s="8">
        <f t="shared" si="43"/>
        <v>43475.25</v>
      </c>
      <c r="T690" s="8">
        <f t="shared" si="44"/>
        <v>43475.25</v>
      </c>
    </row>
    <row r="691" spans="1:20" x14ac:dyDescent="0.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41"/>
        <v>100.65753424657535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>
        <v>1384063200</v>
      </c>
      <c r="M691" t="b">
        <v>0</v>
      </c>
      <c r="N691" t="b">
        <v>0</v>
      </c>
      <c r="O691" s="14" t="s">
        <v>2091</v>
      </c>
      <c r="P691" t="s">
        <v>2010</v>
      </c>
      <c r="Q691" t="s">
        <v>2011</v>
      </c>
      <c r="R691" s="5">
        <f t="shared" si="42"/>
        <v>106.49275362318841</v>
      </c>
      <c r="S691" s="8">
        <f t="shared" si="43"/>
        <v>41576.208333333336</v>
      </c>
      <c r="T691" s="8">
        <f t="shared" si="44"/>
        <v>41576.208333333336</v>
      </c>
    </row>
    <row r="692" spans="1:20" x14ac:dyDescent="0.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41"/>
        <v>226.61111111111109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>
        <v>1322892000</v>
      </c>
      <c r="M692" t="b">
        <v>0</v>
      </c>
      <c r="N692" t="b">
        <v>1</v>
      </c>
      <c r="O692" s="14" t="s">
        <v>2093</v>
      </c>
      <c r="P692" t="s">
        <v>2014</v>
      </c>
      <c r="Q692" t="s">
        <v>2015</v>
      </c>
      <c r="R692" s="5">
        <f t="shared" si="42"/>
        <v>42.93684210526316</v>
      </c>
      <c r="S692" s="8">
        <f t="shared" si="43"/>
        <v>40874.25</v>
      </c>
      <c r="T692" s="8">
        <f t="shared" si="44"/>
        <v>40874.25</v>
      </c>
    </row>
    <row r="693" spans="1:20" x14ac:dyDescent="0.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41"/>
        <v>142.38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>
        <v>1350709200</v>
      </c>
      <c r="M693" t="b">
        <v>1</v>
      </c>
      <c r="N693" t="b">
        <v>1</v>
      </c>
      <c r="O693" s="14" t="s">
        <v>2093</v>
      </c>
      <c r="P693" t="s">
        <v>2014</v>
      </c>
      <c r="Q693" t="s">
        <v>2015</v>
      </c>
      <c r="R693" s="5">
        <f t="shared" si="42"/>
        <v>30.037974683544302</v>
      </c>
      <c r="S693" s="8">
        <f t="shared" si="43"/>
        <v>41185.208333333336</v>
      </c>
      <c r="T693" s="8">
        <f t="shared" si="44"/>
        <v>41185.208333333336</v>
      </c>
    </row>
    <row r="694" spans="1:20" x14ac:dyDescent="0.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41"/>
        <v>90.633333333333326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>
        <v>1564203600</v>
      </c>
      <c r="M694" t="b">
        <v>0</v>
      </c>
      <c r="N694" t="b">
        <v>0</v>
      </c>
      <c r="O694" s="14" t="s">
        <v>2090</v>
      </c>
      <c r="P694" t="s">
        <v>2008</v>
      </c>
      <c r="Q694" t="s">
        <v>2009</v>
      </c>
      <c r="R694" s="5">
        <f t="shared" si="42"/>
        <v>70.623376623376629</v>
      </c>
      <c r="S694" s="8">
        <f t="shared" si="43"/>
        <v>43655.208333333328</v>
      </c>
      <c r="T694" s="8">
        <f t="shared" si="44"/>
        <v>43655.208333333328</v>
      </c>
    </row>
    <row r="695" spans="1:20" ht="31.5" x14ac:dyDescent="0.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41"/>
        <v>63.966740576496676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>
        <v>1509685200</v>
      </c>
      <c r="M695" t="b">
        <v>0</v>
      </c>
      <c r="N695" t="b">
        <v>0</v>
      </c>
      <c r="O695" s="14" t="s">
        <v>2092</v>
      </c>
      <c r="P695" t="s">
        <v>2012</v>
      </c>
      <c r="Q695" t="s">
        <v>2013</v>
      </c>
      <c r="R695" s="5">
        <f t="shared" si="42"/>
        <v>66.016018306636155</v>
      </c>
      <c r="S695" s="8">
        <f t="shared" si="43"/>
        <v>43025.208333333328</v>
      </c>
      <c r="T695" s="8">
        <f t="shared" si="44"/>
        <v>43025.208333333328</v>
      </c>
    </row>
    <row r="696" spans="1:20" x14ac:dyDescent="0.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41"/>
        <v>84.131868131868131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>
        <v>1514959200</v>
      </c>
      <c r="M696" t="b">
        <v>0</v>
      </c>
      <c r="N696" t="b">
        <v>0</v>
      </c>
      <c r="O696" s="14" t="s">
        <v>2092</v>
      </c>
      <c r="P696" t="s">
        <v>2012</v>
      </c>
      <c r="Q696" t="s">
        <v>2013</v>
      </c>
      <c r="R696" s="5">
        <f t="shared" si="42"/>
        <v>96.911392405063296</v>
      </c>
      <c r="S696" s="8">
        <f t="shared" si="43"/>
        <v>43066.25</v>
      </c>
      <c r="T696" s="8">
        <f t="shared" si="44"/>
        <v>43066.25</v>
      </c>
    </row>
    <row r="697" spans="1:20" x14ac:dyDescent="0.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41"/>
        <v>133.93478260869566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>
        <v>1448863200</v>
      </c>
      <c r="M697" t="b">
        <v>1</v>
      </c>
      <c r="N697" t="b">
        <v>0</v>
      </c>
      <c r="O697" s="14" t="s">
        <v>2090</v>
      </c>
      <c r="P697" t="s">
        <v>2008</v>
      </c>
      <c r="Q697" t="s">
        <v>2009</v>
      </c>
      <c r="R697" s="5">
        <f t="shared" si="42"/>
        <v>62.867346938775512</v>
      </c>
      <c r="S697" s="8">
        <f t="shared" si="43"/>
        <v>42322.25</v>
      </c>
      <c r="T697" s="8">
        <f t="shared" si="44"/>
        <v>42322.25</v>
      </c>
    </row>
    <row r="698" spans="1:20" x14ac:dyDescent="0.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41"/>
        <v>59.042047531992694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>
        <v>1429592400</v>
      </c>
      <c r="M698" t="b">
        <v>0</v>
      </c>
      <c r="N698" t="b">
        <v>1</v>
      </c>
      <c r="O698" s="14" t="s">
        <v>2092</v>
      </c>
      <c r="P698" t="s">
        <v>2012</v>
      </c>
      <c r="Q698" t="s">
        <v>2013</v>
      </c>
      <c r="R698" s="5">
        <f t="shared" si="42"/>
        <v>108.98537682789652</v>
      </c>
      <c r="S698" s="8">
        <f t="shared" si="43"/>
        <v>42114.208333333328</v>
      </c>
      <c r="T698" s="8">
        <f t="shared" si="44"/>
        <v>42114.208333333328</v>
      </c>
    </row>
    <row r="699" spans="1:20" x14ac:dyDescent="0.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41"/>
        <v>152.80062063615205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>
        <v>1522645200</v>
      </c>
      <c r="M699" t="b">
        <v>0</v>
      </c>
      <c r="N699" t="b">
        <v>0</v>
      </c>
      <c r="O699" s="14" t="s">
        <v>2094</v>
      </c>
      <c r="P699" t="s">
        <v>2008</v>
      </c>
      <c r="Q699" t="s">
        <v>2016</v>
      </c>
      <c r="R699" s="5">
        <f t="shared" si="42"/>
        <v>26.999314599040439</v>
      </c>
      <c r="S699" s="8">
        <f t="shared" si="43"/>
        <v>43190.208333333328</v>
      </c>
      <c r="T699" s="8">
        <f t="shared" si="44"/>
        <v>43190.208333333328</v>
      </c>
    </row>
    <row r="700" spans="1:20" x14ac:dyDescent="0.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41"/>
        <v>446.69121140142522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s="14" t="s">
        <v>2097</v>
      </c>
      <c r="P700" t="s">
        <v>2010</v>
      </c>
      <c r="Q700" t="s">
        <v>2019</v>
      </c>
      <c r="R700" s="5">
        <f t="shared" si="42"/>
        <v>65.004147943311438</v>
      </c>
      <c r="S700" s="8">
        <f t="shared" si="43"/>
        <v>40871.25</v>
      </c>
      <c r="T700" s="8">
        <f t="shared" si="44"/>
        <v>40871.25</v>
      </c>
    </row>
    <row r="701" spans="1:20" x14ac:dyDescent="0.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41"/>
        <v>84.391891891891888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>
        <v>1561525200</v>
      </c>
      <c r="M701" t="b">
        <v>0</v>
      </c>
      <c r="N701" t="b">
        <v>0</v>
      </c>
      <c r="O701" s="14" t="s">
        <v>2095</v>
      </c>
      <c r="P701" t="s">
        <v>2014</v>
      </c>
      <c r="Q701" t="s">
        <v>2017</v>
      </c>
      <c r="R701" s="5">
        <f t="shared" si="42"/>
        <v>111.51785714285714</v>
      </c>
      <c r="S701" s="8">
        <f t="shared" si="43"/>
        <v>43641.208333333328</v>
      </c>
      <c r="T701" s="8">
        <f t="shared" si="44"/>
        <v>43641.208333333328</v>
      </c>
    </row>
    <row r="702" spans="1:20" x14ac:dyDescent="0.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>
        <v>1265695200</v>
      </c>
      <c r="M702" t="b">
        <v>0</v>
      </c>
      <c r="N702" t="b">
        <v>0</v>
      </c>
      <c r="O702" s="14" t="s">
        <v>2097</v>
      </c>
      <c r="P702" t="s">
        <v>2010</v>
      </c>
      <c r="Q702" t="s">
        <v>2019</v>
      </c>
      <c r="R702" s="5">
        <f t="shared" si="42"/>
        <v>3</v>
      </c>
      <c r="S702" s="8">
        <f t="shared" si="43"/>
        <v>40203.25</v>
      </c>
      <c r="T702" s="8">
        <f t="shared" si="44"/>
        <v>40203.25</v>
      </c>
    </row>
    <row r="703" spans="1:20" ht="31.5" x14ac:dyDescent="0.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41"/>
        <v>175.02692307692308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>
        <v>1301806800</v>
      </c>
      <c r="M703" t="b">
        <v>1</v>
      </c>
      <c r="N703" t="b">
        <v>0</v>
      </c>
      <c r="O703" s="14" t="s">
        <v>2092</v>
      </c>
      <c r="P703" t="s">
        <v>2012</v>
      </c>
      <c r="Q703" t="s">
        <v>2013</v>
      </c>
      <c r="R703" s="5">
        <f t="shared" si="42"/>
        <v>110.99268292682927</v>
      </c>
      <c r="S703" s="8">
        <f t="shared" si="43"/>
        <v>40629.208333333336</v>
      </c>
      <c r="T703" s="8">
        <f t="shared" si="44"/>
        <v>40629.208333333336</v>
      </c>
    </row>
    <row r="704" spans="1:20" ht="31.5" x14ac:dyDescent="0.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41"/>
        <v>54.137931034482754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>
        <v>1374901200</v>
      </c>
      <c r="M704" t="b">
        <v>0</v>
      </c>
      <c r="N704" t="b">
        <v>0</v>
      </c>
      <c r="O704" s="14" t="s">
        <v>2097</v>
      </c>
      <c r="P704" t="s">
        <v>2010</v>
      </c>
      <c r="Q704" t="s">
        <v>2019</v>
      </c>
      <c r="R704" s="5">
        <f t="shared" si="42"/>
        <v>56.746987951807228</v>
      </c>
      <c r="S704" s="8">
        <f t="shared" si="43"/>
        <v>41477.208333333336</v>
      </c>
      <c r="T704" s="8">
        <f t="shared" si="44"/>
        <v>41477.208333333336</v>
      </c>
    </row>
    <row r="705" spans="1:20" x14ac:dyDescent="0.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41"/>
        <v>311.87381703470032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>
        <v>1336453200</v>
      </c>
      <c r="M705" t="b">
        <v>1</v>
      </c>
      <c r="N705" t="b">
        <v>1</v>
      </c>
      <c r="O705" s="14" t="s">
        <v>2107</v>
      </c>
      <c r="P705" t="s">
        <v>2020</v>
      </c>
      <c r="Q705" t="s">
        <v>2032</v>
      </c>
      <c r="R705" s="5">
        <f t="shared" si="42"/>
        <v>97.020608439646708</v>
      </c>
      <c r="S705" s="8">
        <f t="shared" si="43"/>
        <v>41020.208333333336</v>
      </c>
      <c r="T705" s="8">
        <f t="shared" si="44"/>
        <v>41020.208333333336</v>
      </c>
    </row>
    <row r="706" spans="1:20" ht="31.5" x14ac:dyDescent="0.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si="41"/>
        <v>122.78160919540231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>
        <v>1468904400</v>
      </c>
      <c r="M706" t="b">
        <v>0</v>
      </c>
      <c r="N706" t="b">
        <v>0</v>
      </c>
      <c r="O706" s="14" t="s">
        <v>2099</v>
      </c>
      <c r="P706" t="s">
        <v>2014</v>
      </c>
      <c r="Q706" t="s">
        <v>2022</v>
      </c>
      <c r="R706" s="5">
        <f t="shared" si="42"/>
        <v>92.08620689655173</v>
      </c>
      <c r="S706" s="8">
        <f t="shared" si="43"/>
        <v>42555.208333333328</v>
      </c>
      <c r="T706" s="8">
        <f t="shared" si="44"/>
        <v>42555.208333333328</v>
      </c>
    </row>
    <row r="707" spans="1:20" x14ac:dyDescent="0.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ref="F707:F770" si="45">E707/D707*100</f>
        <v>99.026517383618156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>
        <v>1387087200</v>
      </c>
      <c r="M707" t="b">
        <v>0</v>
      </c>
      <c r="N707" t="b">
        <v>0</v>
      </c>
      <c r="O707" s="14" t="s">
        <v>2098</v>
      </c>
      <c r="P707" t="s">
        <v>2020</v>
      </c>
      <c r="Q707" t="s">
        <v>2021</v>
      </c>
      <c r="R707" s="5">
        <f t="shared" ref="R707:R770" si="46">E707/H707</f>
        <v>82.986666666666665</v>
      </c>
      <c r="S707" s="8">
        <f t="shared" ref="S707:S770" si="47">(((K707/60)/60)/24)+DATE(1970,1,1)</f>
        <v>41619.25</v>
      </c>
      <c r="T707" s="8">
        <f t="shared" ref="T707:T770" si="48">(((K707/60)/60)/24)+DATE(1970,1,1)</f>
        <v>41619.25</v>
      </c>
    </row>
    <row r="708" spans="1:20" ht="31.5" x14ac:dyDescent="0.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45"/>
        <v>127.84686346863469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>
        <v>1547445600</v>
      </c>
      <c r="M708" t="b">
        <v>0</v>
      </c>
      <c r="N708" t="b">
        <v>1</v>
      </c>
      <c r="O708" s="14" t="s">
        <v>2091</v>
      </c>
      <c r="P708" t="s">
        <v>2010</v>
      </c>
      <c r="Q708" t="s">
        <v>2011</v>
      </c>
      <c r="R708" s="5">
        <f t="shared" si="46"/>
        <v>103.03791821561339</v>
      </c>
      <c r="S708" s="8">
        <f t="shared" si="47"/>
        <v>43471.25</v>
      </c>
      <c r="T708" s="8">
        <f t="shared" si="48"/>
        <v>43471.25</v>
      </c>
    </row>
    <row r="709" spans="1:20" ht="31.5" x14ac:dyDescent="0.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si="45"/>
        <v>158.61643835616439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>
        <v>1547359200</v>
      </c>
      <c r="M709" t="b">
        <v>0</v>
      </c>
      <c r="N709" t="b">
        <v>0</v>
      </c>
      <c r="O709" s="14" t="s">
        <v>2095</v>
      </c>
      <c r="P709" t="s">
        <v>2014</v>
      </c>
      <c r="Q709" t="s">
        <v>2017</v>
      </c>
      <c r="R709" s="5">
        <f t="shared" si="46"/>
        <v>68.922619047619051</v>
      </c>
      <c r="S709" s="8">
        <f t="shared" si="47"/>
        <v>43442.25</v>
      </c>
      <c r="T709" s="8">
        <f t="shared" si="48"/>
        <v>43442.25</v>
      </c>
    </row>
    <row r="710" spans="1:20" x14ac:dyDescent="0.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45"/>
        <v>707.05882352941171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>
        <v>1496293200</v>
      </c>
      <c r="M710" t="b">
        <v>0</v>
      </c>
      <c r="N710" t="b">
        <v>0</v>
      </c>
      <c r="O710" s="14" t="s">
        <v>2092</v>
      </c>
      <c r="P710" t="s">
        <v>2012</v>
      </c>
      <c r="Q710" t="s">
        <v>2013</v>
      </c>
      <c r="R710" s="5">
        <f t="shared" si="46"/>
        <v>87.737226277372258</v>
      </c>
      <c r="S710" s="8">
        <f t="shared" si="47"/>
        <v>42877.208333333328</v>
      </c>
      <c r="T710" s="8">
        <f t="shared" si="48"/>
        <v>42877.208333333328</v>
      </c>
    </row>
    <row r="711" spans="1:20" x14ac:dyDescent="0.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45"/>
        <v>142.38775510204081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>
        <v>1335416400</v>
      </c>
      <c r="M711" t="b">
        <v>0</v>
      </c>
      <c r="N711" t="b">
        <v>0</v>
      </c>
      <c r="O711" s="14" t="s">
        <v>2092</v>
      </c>
      <c r="P711" t="s">
        <v>2012</v>
      </c>
      <c r="Q711" t="s">
        <v>2013</v>
      </c>
      <c r="R711" s="5">
        <f t="shared" si="46"/>
        <v>75.021505376344081</v>
      </c>
      <c r="S711" s="8">
        <f t="shared" si="47"/>
        <v>41018.208333333336</v>
      </c>
      <c r="T711" s="8">
        <f t="shared" si="48"/>
        <v>41018.208333333336</v>
      </c>
    </row>
    <row r="712" spans="1:20" ht="31.5" x14ac:dyDescent="0.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45"/>
        <v>147.86046511627907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>
        <v>1532149200</v>
      </c>
      <c r="M712" t="b">
        <v>0</v>
      </c>
      <c r="N712" t="b">
        <v>1</v>
      </c>
      <c r="O712" s="14" t="s">
        <v>2092</v>
      </c>
      <c r="P712" t="s">
        <v>2012</v>
      </c>
      <c r="Q712" t="s">
        <v>2013</v>
      </c>
      <c r="R712" s="5">
        <f t="shared" si="46"/>
        <v>50.863999999999997</v>
      </c>
      <c r="S712" s="8">
        <f t="shared" si="47"/>
        <v>43295.208333333328</v>
      </c>
      <c r="T712" s="8">
        <f t="shared" si="48"/>
        <v>43295.208333333328</v>
      </c>
    </row>
    <row r="713" spans="1:20" ht="31.5" x14ac:dyDescent="0.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45"/>
        <v>20.322580645161288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>
        <v>1453788000</v>
      </c>
      <c r="M713" t="b">
        <v>1</v>
      </c>
      <c r="N713" t="b">
        <v>1</v>
      </c>
      <c r="O713" s="14" t="s">
        <v>2092</v>
      </c>
      <c r="P713" t="s">
        <v>2012</v>
      </c>
      <c r="Q713" t="s">
        <v>2013</v>
      </c>
      <c r="R713" s="5">
        <f t="shared" si="46"/>
        <v>90</v>
      </c>
      <c r="S713" s="8">
        <f t="shared" si="47"/>
        <v>42393.25</v>
      </c>
      <c r="T713" s="8">
        <f t="shared" si="48"/>
        <v>42393.25</v>
      </c>
    </row>
    <row r="714" spans="1:20" ht="31.5" x14ac:dyDescent="0.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45"/>
        <v>1840.625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>
        <v>1471496400</v>
      </c>
      <c r="M714" t="b">
        <v>0</v>
      </c>
      <c r="N714" t="b">
        <v>0</v>
      </c>
      <c r="O714" s="14" t="s">
        <v>2092</v>
      </c>
      <c r="P714" t="s">
        <v>2012</v>
      </c>
      <c r="Q714" t="s">
        <v>2013</v>
      </c>
      <c r="R714" s="5">
        <f t="shared" si="46"/>
        <v>72.896039603960389</v>
      </c>
      <c r="S714" s="8">
        <f t="shared" si="47"/>
        <v>42559.208333333328</v>
      </c>
      <c r="T714" s="8">
        <f t="shared" si="48"/>
        <v>42559.208333333328</v>
      </c>
    </row>
    <row r="715" spans="1:20" x14ac:dyDescent="0.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45"/>
        <v>161.94202898550725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>
        <v>1472878800</v>
      </c>
      <c r="M715" t="b">
        <v>0</v>
      </c>
      <c r="N715" t="b">
        <v>0</v>
      </c>
      <c r="O715" s="14" t="s">
        <v>2104</v>
      </c>
      <c r="P715" t="s">
        <v>2020</v>
      </c>
      <c r="Q715" t="s">
        <v>2029</v>
      </c>
      <c r="R715" s="5">
        <f t="shared" si="46"/>
        <v>108.48543689320388</v>
      </c>
      <c r="S715" s="8">
        <f t="shared" si="47"/>
        <v>42604.208333333328</v>
      </c>
      <c r="T715" s="8">
        <f t="shared" si="48"/>
        <v>42604.208333333328</v>
      </c>
    </row>
    <row r="716" spans="1:20" x14ac:dyDescent="0.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45"/>
        <v>472.82077922077923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>
        <v>1408510800</v>
      </c>
      <c r="M716" t="b">
        <v>0</v>
      </c>
      <c r="N716" t="b">
        <v>0</v>
      </c>
      <c r="O716" s="14" t="s">
        <v>2090</v>
      </c>
      <c r="P716" t="s">
        <v>2008</v>
      </c>
      <c r="Q716" t="s">
        <v>2009</v>
      </c>
      <c r="R716" s="5">
        <f t="shared" si="46"/>
        <v>101.98095238095237</v>
      </c>
      <c r="S716" s="8">
        <f t="shared" si="47"/>
        <v>41870.208333333336</v>
      </c>
      <c r="T716" s="8">
        <f t="shared" si="48"/>
        <v>41870.208333333336</v>
      </c>
    </row>
    <row r="717" spans="1:20" x14ac:dyDescent="0.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45"/>
        <v>24.466101694915253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>
        <v>1281589200</v>
      </c>
      <c r="M717" t="b">
        <v>0</v>
      </c>
      <c r="N717" t="b">
        <v>0</v>
      </c>
      <c r="O717" s="14" t="s">
        <v>2109</v>
      </c>
      <c r="P717" t="s">
        <v>2023</v>
      </c>
      <c r="Q717" t="s">
        <v>2034</v>
      </c>
      <c r="R717" s="5">
        <f t="shared" si="46"/>
        <v>44.009146341463413</v>
      </c>
      <c r="S717" s="8">
        <f t="shared" si="47"/>
        <v>40397.208333333336</v>
      </c>
      <c r="T717" s="8">
        <f t="shared" si="48"/>
        <v>40397.208333333336</v>
      </c>
    </row>
    <row r="718" spans="1:20" x14ac:dyDescent="0.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45"/>
        <v>517.65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>
        <v>1375851600</v>
      </c>
      <c r="M718" t="b">
        <v>0</v>
      </c>
      <c r="N718" t="b">
        <v>1</v>
      </c>
      <c r="O718" s="14" t="s">
        <v>2092</v>
      </c>
      <c r="P718" t="s">
        <v>2012</v>
      </c>
      <c r="Q718" t="s">
        <v>2013</v>
      </c>
      <c r="R718" s="5">
        <f t="shared" si="46"/>
        <v>65.942675159235662</v>
      </c>
      <c r="S718" s="8">
        <f t="shared" si="47"/>
        <v>41465.208333333336</v>
      </c>
      <c r="T718" s="8">
        <f t="shared" si="48"/>
        <v>41465.208333333336</v>
      </c>
    </row>
    <row r="719" spans="1:20" ht="31.5" x14ac:dyDescent="0.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45"/>
        <v>247.64285714285714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>
        <v>1315803600</v>
      </c>
      <c r="M719" t="b">
        <v>0</v>
      </c>
      <c r="N719" t="b">
        <v>0</v>
      </c>
      <c r="O719" s="14" t="s">
        <v>2093</v>
      </c>
      <c r="P719" t="s">
        <v>2014</v>
      </c>
      <c r="Q719" t="s">
        <v>2015</v>
      </c>
      <c r="R719" s="5">
        <f t="shared" si="46"/>
        <v>24.987387387387386</v>
      </c>
      <c r="S719" s="8">
        <f t="shared" si="47"/>
        <v>40777.208333333336</v>
      </c>
      <c r="T719" s="8">
        <f t="shared" si="48"/>
        <v>40777.208333333336</v>
      </c>
    </row>
    <row r="720" spans="1:20" x14ac:dyDescent="0.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45"/>
        <v>100.20481927710843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>
        <v>1373691600</v>
      </c>
      <c r="M720" t="b">
        <v>0</v>
      </c>
      <c r="N720" t="b">
        <v>0</v>
      </c>
      <c r="O720" s="14" t="s">
        <v>2097</v>
      </c>
      <c r="P720" t="s">
        <v>2010</v>
      </c>
      <c r="Q720" t="s">
        <v>2019</v>
      </c>
      <c r="R720" s="5">
        <f t="shared" si="46"/>
        <v>28.003367003367003</v>
      </c>
      <c r="S720" s="8">
        <f t="shared" si="47"/>
        <v>41442.208333333336</v>
      </c>
      <c r="T720" s="8">
        <f t="shared" si="48"/>
        <v>41442.208333333336</v>
      </c>
    </row>
    <row r="721" spans="1:20" x14ac:dyDescent="0.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45"/>
        <v>153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>
        <v>1339218000</v>
      </c>
      <c r="M721" t="b">
        <v>0</v>
      </c>
      <c r="N721" t="b">
        <v>0</v>
      </c>
      <c r="O721" s="14" t="s">
        <v>2102</v>
      </c>
      <c r="P721" t="s">
        <v>2020</v>
      </c>
      <c r="Q721" t="s">
        <v>2026</v>
      </c>
      <c r="R721" s="5">
        <f t="shared" si="46"/>
        <v>85.829268292682926</v>
      </c>
      <c r="S721" s="8">
        <f t="shared" si="47"/>
        <v>41058.208333333336</v>
      </c>
      <c r="T721" s="8">
        <f t="shared" si="48"/>
        <v>41058.208333333336</v>
      </c>
    </row>
    <row r="722" spans="1:20" ht="31.5" x14ac:dyDescent="0.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45"/>
        <v>37.091954022988503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>
        <v>1520402400</v>
      </c>
      <c r="M722" t="b">
        <v>0</v>
      </c>
      <c r="N722" t="b">
        <v>1</v>
      </c>
      <c r="O722" s="14" t="s">
        <v>2092</v>
      </c>
      <c r="P722" t="s">
        <v>2012</v>
      </c>
      <c r="Q722" t="s">
        <v>2013</v>
      </c>
      <c r="R722" s="5">
        <f t="shared" si="46"/>
        <v>84.921052631578945</v>
      </c>
      <c r="S722" s="8">
        <f t="shared" si="47"/>
        <v>43152.25</v>
      </c>
      <c r="T722" s="8">
        <f t="shared" si="48"/>
        <v>43152.25</v>
      </c>
    </row>
    <row r="723" spans="1:20" x14ac:dyDescent="0.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45"/>
        <v>4.392394822006473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>
        <v>1523336400</v>
      </c>
      <c r="M723" t="b">
        <v>0</v>
      </c>
      <c r="N723" t="b">
        <v>0</v>
      </c>
      <c r="O723" s="14" t="s">
        <v>2090</v>
      </c>
      <c r="P723" t="s">
        <v>2008</v>
      </c>
      <c r="Q723" t="s">
        <v>2009</v>
      </c>
      <c r="R723" s="5">
        <f t="shared" si="46"/>
        <v>90.483333333333334</v>
      </c>
      <c r="S723" s="8">
        <f t="shared" si="47"/>
        <v>43194.208333333328</v>
      </c>
      <c r="T723" s="8">
        <f t="shared" si="48"/>
        <v>43194.208333333328</v>
      </c>
    </row>
    <row r="724" spans="1:20" x14ac:dyDescent="0.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45"/>
        <v>156.50721649484535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>
        <v>1512280800</v>
      </c>
      <c r="M724" t="b">
        <v>0</v>
      </c>
      <c r="N724" t="b">
        <v>0</v>
      </c>
      <c r="O724" s="14" t="s">
        <v>2093</v>
      </c>
      <c r="P724" t="s">
        <v>2014</v>
      </c>
      <c r="Q724" t="s">
        <v>2015</v>
      </c>
      <c r="R724" s="5">
        <f t="shared" si="46"/>
        <v>25.00197628458498</v>
      </c>
      <c r="S724" s="8">
        <f t="shared" si="47"/>
        <v>43045.25</v>
      </c>
      <c r="T724" s="8">
        <f t="shared" si="48"/>
        <v>43045.25</v>
      </c>
    </row>
    <row r="725" spans="1:20" x14ac:dyDescent="0.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45"/>
        <v>270.40816326530609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>
        <v>1458709200</v>
      </c>
      <c r="M725" t="b">
        <v>0</v>
      </c>
      <c r="N725" t="b">
        <v>0</v>
      </c>
      <c r="O725" s="14" t="s">
        <v>2092</v>
      </c>
      <c r="P725" t="s">
        <v>2012</v>
      </c>
      <c r="Q725" t="s">
        <v>2013</v>
      </c>
      <c r="R725" s="5">
        <f t="shared" si="46"/>
        <v>92.013888888888886</v>
      </c>
      <c r="S725" s="8">
        <f t="shared" si="47"/>
        <v>42431.25</v>
      </c>
      <c r="T725" s="8">
        <f t="shared" si="48"/>
        <v>42431.25</v>
      </c>
    </row>
    <row r="726" spans="1:20" ht="31.5" x14ac:dyDescent="0.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45"/>
        <v>134.05952380952382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>
        <v>1414126800</v>
      </c>
      <c r="M726" t="b">
        <v>0</v>
      </c>
      <c r="N726" t="b">
        <v>1</v>
      </c>
      <c r="O726" s="14" t="s">
        <v>2092</v>
      </c>
      <c r="P726" t="s">
        <v>2012</v>
      </c>
      <c r="Q726" t="s">
        <v>2013</v>
      </c>
      <c r="R726" s="5">
        <f t="shared" si="46"/>
        <v>93.066115702479337</v>
      </c>
      <c r="S726" s="8">
        <f t="shared" si="47"/>
        <v>41934.208333333336</v>
      </c>
      <c r="T726" s="8">
        <f t="shared" si="48"/>
        <v>41934.208333333336</v>
      </c>
    </row>
    <row r="727" spans="1:20" x14ac:dyDescent="0.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45"/>
        <v>50.398033126293996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>
        <v>1416204000</v>
      </c>
      <c r="M727" t="b">
        <v>0</v>
      </c>
      <c r="N727" t="b">
        <v>0</v>
      </c>
      <c r="O727" s="14" t="s">
        <v>2109</v>
      </c>
      <c r="P727" t="s">
        <v>2023</v>
      </c>
      <c r="Q727" t="s">
        <v>2034</v>
      </c>
      <c r="R727" s="5">
        <f t="shared" si="46"/>
        <v>61.008145363408524</v>
      </c>
      <c r="S727" s="8">
        <f t="shared" si="47"/>
        <v>41958.25</v>
      </c>
      <c r="T727" s="8">
        <f t="shared" si="48"/>
        <v>41958.25</v>
      </c>
    </row>
    <row r="728" spans="1:20" x14ac:dyDescent="0.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45"/>
        <v>88.815837937384899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>
        <v>1288501200</v>
      </c>
      <c r="M728" t="b">
        <v>0</v>
      </c>
      <c r="N728" t="b">
        <v>1</v>
      </c>
      <c r="O728" s="14" t="s">
        <v>2092</v>
      </c>
      <c r="P728" t="s">
        <v>2012</v>
      </c>
      <c r="Q728" t="s">
        <v>2013</v>
      </c>
      <c r="R728" s="5">
        <f t="shared" si="46"/>
        <v>92.036259541984734</v>
      </c>
      <c r="S728" s="8">
        <f t="shared" si="47"/>
        <v>40476.208333333336</v>
      </c>
      <c r="T728" s="8">
        <f t="shared" si="48"/>
        <v>40476.208333333336</v>
      </c>
    </row>
    <row r="729" spans="1:20" x14ac:dyDescent="0.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45"/>
        <v>165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>
        <v>1552971600</v>
      </c>
      <c r="M729" t="b">
        <v>0</v>
      </c>
      <c r="N729" t="b">
        <v>0</v>
      </c>
      <c r="O729" s="14" t="s">
        <v>2091</v>
      </c>
      <c r="P729" t="s">
        <v>2010</v>
      </c>
      <c r="Q729" t="s">
        <v>2011</v>
      </c>
      <c r="R729" s="5">
        <f t="shared" si="46"/>
        <v>81.132596685082873</v>
      </c>
      <c r="S729" s="8">
        <f t="shared" si="47"/>
        <v>43485.25</v>
      </c>
      <c r="T729" s="8">
        <f t="shared" si="48"/>
        <v>43485.25</v>
      </c>
    </row>
    <row r="730" spans="1:20" ht="31.5" x14ac:dyDescent="0.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45"/>
        <v>17.5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>
        <v>1465102800</v>
      </c>
      <c r="M730" t="b">
        <v>0</v>
      </c>
      <c r="N730" t="b">
        <v>0</v>
      </c>
      <c r="O730" s="14" t="s">
        <v>2092</v>
      </c>
      <c r="P730" t="s">
        <v>2012</v>
      </c>
      <c r="Q730" t="s">
        <v>2013</v>
      </c>
      <c r="R730" s="5">
        <f t="shared" si="46"/>
        <v>73.5</v>
      </c>
      <c r="S730" s="8">
        <f t="shared" si="47"/>
        <v>42515.208333333328</v>
      </c>
      <c r="T730" s="8">
        <f t="shared" si="48"/>
        <v>42515.208333333328</v>
      </c>
    </row>
    <row r="731" spans="1:20" ht="31.5" x14ac:dyDescent="0.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45"/>
        <v>185.66071428571428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>
        <v>1360130400</v>
      </c>
      <c r="M731" t="b">
        <v>0</v>
      </c>
      <c r="N731" t="b">
        <v>0</v>
      </c>
      <c r="O731" s="14" t="s">
        <v>2095</v>
      </c>
      <c r="P731" t="s">
        <v>2014</v>
      </c>
      <c r="Q731" t="s">
        <v>2017</v>
      </c>
      <c r="R731" s="5">
        <f t="shared" si="46"/>
        <v>85.221311475409834</v>
      </c>
      <c r="S731" s="8">
        <f t="shared" si="47"/>
        <v>41309.25</v>
      </c>
      <c r="T731" s="8">
        <f t="shared" si="48"/>
        <v>41309.25</v>
      </c>
    </row>
    <row r="732" spans="1:20" x14ac:dyDescent="0.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45"/>
        <v>412.6631944444444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s="14" t="s">
        <v>2097</v>
      </c>
      <c r="P732" t="s">
        <v>2010</v>
      </c>
      <c r="Q732" t="s">
        <v>2019</v>
      </c>
      <c r="R732" s="5">
        <f t="shared" si="46"/>
        <v>110.96825396825396</v>
      </c>
      <c r="S732" s="8">
        <f t="shared" si="47"/>
        <v>42147.208333333328</v>
      </c>
      <c r="T732" s="8">
        <f t="shared" si="48"/>
        <v>42147.208333333328</v>
      </c>
    </row>
    <row r="733" spans="1:20" x14ac:dyDescent="0.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45"/>
        <v>90.25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>
        <v>1500872400</v>
      </c>
      <c r="M733" t="b">
        <v>0</v>
      </c>
      <c r="N733" t="b">
        <v>0</v>
      </c>
      <c r="O733" s="14" t="s">
        <v>2091</v>
      </c>
      <c r="P733" t="s">
        <v>2010</v>
      </c>
      <c r="Q733" t="s">
        <v>2011</v>
      </c>
      <c r="R733" s="5">
        <f t="shared" si="46"/>
        <v>32.968036529680369</v>
      </c>
      <c r="S733" s="8">
        <f t="shared" si="47"/>
        <v>42939.208333333328</v>
      </c>
      <c r="T733" s="8">
        <f t="shared" si="48"/>
        <v>42939.208333333328</v>
      </c>
    </row>
    <row r="734" spans="1:20" x14ac:dyDescent="0.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45"/>
        <v>91.984615384615381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>
        <v>1492146000</v>
      </c>
      <c r="M734" t="b">
        <v>0</v>
      </c>
      <c r="N734" t="b">
        <v>1</v>
      </c>
      <c r="O734" s="14" t="s">
        <v>2090</v>
      </c>
      <c r="P734" t="s">
        <v>2008</v>
      </c>
      <c r="Q734" t="s">
        <v>2009</v>
      </c>
      <c r="R734" s="5">
        <f t="shared" si="46"/>
        <v>96.005352363960753</v>
      </c>
      <c r="S734" s="8">
        <f t="shared" si="47"/>
        <v>42816.208333333328</v>
      </c>
      <c r="T734" s="8">
        <f t="shared" si="48"/>
        <v>42816.208333333328</v>
      </c>
    </row>
    <row r="735" spans="1:20" x14ac:dyDescent="0.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45"/>
        <v>527.00632911392404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>
        <v>1407301200</v>
      </c>
      <c r="M735" t="b">
        <v>0</v>
      </c>
      <c r="N735" t="b">
        <v>0</v>
      </c>
      <c r="O735" s="14" t="s">
        <v>2105</v>
      </c>
      <c r="P735" t="s">
        <v>2008</v>
      </c>
      <c r="Q735" t="s">
        <v>2030</v>
      </c>
      <c r="R735" s="5">
        <f t="shared" si="46"/>
        <v>84.96632653061225</v>
      </c>
      <c r="S735" s="8">
        <f t="shared" si="47"/>
        <v>41844.208333333336</v>
      </c>
      <c r="T735" s="8">
        <f t="shared" si="48"/>
        <v>41844.208333333336</v>
      </c>
    </row>
    <row r="736" spans="1:20" x14ac:dyDescent="0.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45"/>
        <v>319.14285714285711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>
        <v>1486620000</v>
      </c>
      <c r="M736" t="b">
        <v>0</v>
      </c>
      <c r="N736" t="b">
        <v>1</v>
      </c>
      <c r="O736" s="14" t="s">
        <v>2092</v>
      </c>
      <c r="P736" t="s">
        <v>2012</v>
      </c>
      <c r="Q736" t="s">
        <v>2013</v>
      </c>
      <c r="R736" s="5">
        <f t="shared" si="46"/>
        <v>25.007462686567163</v>
      </c>
      <c r="S736" s="8">
        <f t="shared" si="47"/>
        <v>42763.25</v>
      </c>
      <c r="T736" s="8">
        <f t="shared" si="48"/>
        <v>42763.25</v>
      </c>
    </row>
    <row r="737" spans="1:20" x14ac:dyDescent="0.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45"/>
        <v>354.18867924528303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>
        <v>1459918800</v>
      </c>
      <c r="M737" t="b">
        <v>0</v>
      </c>
      <c r="N737" t="b">
        <v>0</v>
      </c>
      <c r="O737" s="14" t="s">
        <v>2103</v>
      </c>
      <c r="P737" t="s">
        <v>2027</v>
      </c>
      <c r="Q737" t="s">
        <v>2028</v>
      </c>
      <c r="R737" s="5">
        <f t="shared" si="46"/>
        <v>65.998995479658461</v>
      </c>
      <c r="S737" s="8">
        <f t="shared" si="47"/>
        <v>42459.208333333328</v>
      </c>
      <c r="T737" s="8">
        <f t="shared" si="48"/>
        <v>42459.208333333328</v>
      </c>
    </row>
    <row r="738" spans="1:20" x14ac:dyDescent="0.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45"/>
        <v>32.896103896103895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>
        <v>1424757600</v>
      </c>
      <c r="M738" t="b">
        <v>0</v>
      </c>
      <c r="N738" t="b">
        <v>0</v>
      </c>
      <c r="O738" s="14" t="s">
        <v>2098</v>
      </c>
      <c r="P738" t="s">
        <v>2020</v>
      </c>
      <c r="Q738" t="s">
        <v>2021</v>
      </c>
      <c r="R738" s="5">
        <f t="shared" si="46"/>
        <v>87.34482758620689</v>
      </c>
      <c r="S738" s="8">
        <f t="shared" si="47"/>
        <v>42055.25</v>
      </c>
      <c r="T738" s="8">
        <f t="shared" si="48"/>
        <v>42055.25</v>
      </c>
    </row>
    <row r="739" spans="1:20" ht="31.5" x14ac:dyDescent="0.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45"/>
        <v>135.8918918918919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>
        <v>1479880800</v>
      </c>
      <c r="M739" t="b">
        <v>0</v>
      </c>
      <c r="N739" t="b">
        <v>0</v>
      </c>
      <c r="O739" s="14" t="s">
        <v>2096</v>
      </c>
      <c r="P739" t="s">
        <v>2008</v>
      </c>
      <c r="Q739" t="s">
        <v>2018</v>
      </c>
      <c r="R739" s="5">
        <f t="shared" si="46"/>
        <v>27.933333333333334</v>
      </c>
      <c r="S739" s="8">
        <f t="shared" si="47"/>
        <v>42685.25</v>
      </c>
      <c r="T739" s="8">
        <f t="shared" si="48"/>
        <v>42685.25</v>
      </c>
    </row>
    <row r="740" spans="1:20" x14ac:dyDescent="0.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45"/>
        <v>2.0843373493975905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>
        <v>1418018400</v>
      </c>
      <c r="M740" t="b">
        <v>0</v>
      </c>
      <c r="N740" t="b">
        <v>1</v>
      </c>
      <c r="O740" s="14" t="s">
        <v>2092</v>
      </c>
      <c r="P740" t="s">
        <v>2012</v>
      </c>
      <c r="Q740" t="s">
        <v>2013</v>
      </c>
      <c r="R740" s="5">
        <f t="shared" si="46"/>
        <v>103.8</v>
      </c>
      <c r="S740" s="8">
        <f t="shared" si="47"/>
        <v>41959.25</v>
      </c>
      <c r="T740" s="8">
        <f t="shared" si="48"/>
        <v>41959.25</v>
      </c>
    </row>
    <row r="741" spans="1:20" x14ac:dyDescent="0.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>
        <v>1341032400</v>
      </c>
      <c r="M741" t="b">
        <v>0</v>
      </c>
      <c r="N741" t="b">
        <v>0</v>
      </c>
      <c r="O741" s="14" t="s">
        <v>2096</v>
      </c>
      <c r="P741" t="s">
        <v>2008</v>
      </c>
      <c r="Q741" t="s">
        <v>2018</v>
      </c>
      <c r="R741" s="5">
        <f t="shared" si="46"/>
        <v>31.937172774869111</v>
      </c>
      <c r="S741" s="8">
        <f t="shared" si="47"/>
        <v>41089.208333333336</v>
      </c>
      <c r="T741" s="8">
        <f t="shared" si="48"/>
        <v>41089.208333333336</v>
      </c>
    </row>
    <row r="742" spans="1:20" x14ac:dyDescent="0.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45"/>
        <v>30.037735849056602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>
        <v>1486360800</v>
      </c>
      <c r="M742" t="b">
        <v>0</v>
      </c>
      <c r="N742" t="b">
        <v>0</v>
      </c>
      <c r="O742" s="14" t="s">
        <v>2092</v>
      </c>
      <c r="P742" t="s">
        <v>2012</v>
      </c>
      <c r="Q742" t="s">
        <v>2013</v>
      </c>
      <c r="R742" s="5">
        <f t="shared" si="46"/>
        <v>99.5</v>
      </c>
      <c r="S742" s="8">
        <f t="shared" si="47"/>
        <v>42769.25</v>
      </c>
      <c r="T742" s="8">
        <f t="shared" si="48"/>
        <v>42769.25</v>
      </c>
    </row>
    <row r="743" spans="1:20" x14ac:dyDescent="0.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45"/>
        <v>1179.1666666666665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>
        <v>1274677200</v>
      </c>
      <c r="M743" t="b">
        <v>0</v>
      </c>
      <c r="N743" t="b">
        <v>0</v>
      </c>
      <c r="O743" s="14" t="s">
        <v>2092</v>
      </c>
      <c r="P743" t="s">
        <v>2012</v>
      </c>
      <c r="Q743" t="s">
        <v>2013</v>
      </c>
      <c r="R743" s="5">
        <f t="shared" si="46"/>
        <v>108.84615384615384</v>
      </c>
      <c r="S743" s="8">
        <f t="shared" si="47"/>
        <v>40321.208333333336</v>
      </c>
      <c r="T743" s="8">
        <f t="shared" si="48"/>
        <v>40321.208333333336</v>
      </c>
    </row>
    <row r="744" spans="1:20" x14ac:dyDescent="0.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45"/>
        <v>1126.0833333333335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>
        <v>1267509600</v>
      </c>
      <c r="M744" t="b">
        <v>0</v>
      </c>
      <c r="N744" t="b">
        <v>0</v>
      </c>
      <c r="O744" s="14" t="s">
        <v>2094</v>
      </c>
      <c r="P744" t="s">
        <v>2008</v>
      </c>
      <c r="Q744" t="s">
        <v>2016</v>
      </c>
      <c r="R744" s="5">
        <f t="shared" si="46"/>
        <v>110.76229508196721</v>
      </c>
      <c r="S744" s="8">
        <f t="shared" si="47"/>
        <v>40197.25</v>
      </c>
      <c r="T744" s="8">
        <f t="shared" si="48"/>
        <v>40197.25</v>
      </c>
    </row>
    <row r="745" spans="1:20" ht="31.5" x14ac:dyDescent="0.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45"/>
        <v>12.923076923076923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>
        <v>1445922000</v>
      </c>
      <c r="M745" t="b">
        <v>0</v>
      </c>
      <c r="N745" t="b">
        <v>1</v>
      </c>
      <c r="O745" s="14" t="s">
        <v>2092</v>
      </c>
      <c r="P745" t="s">
        <v>2012</v>
      </c>
      <c r="Q745" t="s">
        <v>2013</v>
      </c>
      <c r="R745" s="5">
        <f t="shared" si="46"/>
        <v>29.647058823529413</v>
      </c>
      <c r="S745" s="8">
        <f t="shared" si="47"/>
        <v>42298.208333333328</v>
      </c>
      <c r="T745" s="8">
        <f t="shared" si="48"/>
        <v>42298.208333333328</v>
      </c>
    </row>
    <row r="746" spans="1:20" x14ac:dyDescent="0.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45"/>
        <v>712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>
        <v>1534050000</v>
      </c>
      <c r="M746" t="b">
        <v>0</v>
      </c>
      <c r="N746" t="b">
        <v>1</v>
      </c>
      <c r="O746" s="14" t="s">
        <v>2092</v>
      </c>
      <c r="P746" t="s">
        <v>2012</v>
      </c>
      <c r="Q746" t="s">
        <v>2013</v>
      </c>
      <c r="R746" s="5">
        <f t="shared" si="46"/>
        <v>101.71428571428571</v>
      </c>
      <c r="S746" s="8">
        <f t="shared" si="47"/>
        <v>43322.208333333328</v>
      </c>
      <c r="T746" s="8">
        <f t="shared" si="48"/>
        <v>43322.208333333328</v>
      </c>
    </row>
    <row r="747" spans="1:20" ht="31.5" x14ac:dyDescent="0.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45"/>
        <v>30.304347826086957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>
        <v>1277528400</v>
      </c>
      <c r="M747" t="b">
        <v>0</v>
      </c>
      <c r="N747" t="b">
        <v>0</v>
      </c>
      <c r="O747" s="14" t="s">
        <v>2097</v>
      </c>
      <c r="P747" t="s">
        <v>2010</v>
      </c>
      <c r="Q747" t="s">
        <v>2019</v>
      </c>
      <c r="R747" s="5">
        <f t="shared" si="46"/>
        <v>61.5</v>
      </c>
      <c r="S747" s="8">
        <f t="shared" si="47"/>
        <v>40328.208333333336</v>
      </c>
      <c r="T747" s="8">
        <f t="shared" si="48"/>
        <v>40328.208333333336</v>
      </c>
    </row>
    <row r="748" spans="1:20" x14ac:dyDescent="0.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45"/>
        <v>212.50896057347671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>
        <v>1318568400</v>
      </c>
      <c r="M748" t="b">
        <v>0</v>
      </c>
      <c r="N748" t="b">
        <v>0</v>
      </c>
      <c r="O748" s="14" t="s">
        <v>2091</v>
      </c>
      <c r="P748" t="s">
        <v>2010</v>
      </c>
      <c r="Q748" t="s">
        <v>2011</v>
      </c>
      <c r="R748" s="5">
        <f t="shared" si="46"/>
        <v>35</v>
      </c>
      <c r="S748" s="8">
        <f t="shared" si="47"/>
        <v>40825.208333333336</v>
      </c>
      <c r="T748" s="8">
        <f t="shared" si="48"/>
        <v>40825.208333333336</v>
      </c>
    </row>
    <row r="749" spans="1:20" x14ac:dyDescent="0.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45"/>
        <v>228.85714285714286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>
        <v>1284354000</v>
      </c>
      <c r="M749" t="b">
        <v>0</v>
      </c>
      <c r="N749" t="b">
        <v>0</v>
      </c>
      <c r="O749" s="14" t="s">
        <v>2092</v>
      </c>
      <c r="P749" t="s">
        <v>2012</v>
      </c>
      <c r="Q749" t="s">
        <v>2013</v>
      </c>
      <c r="R749" s="5">
        <f t="shared" si="46"/>
        <v>40.049999999999997</v>
      </c>
      <c r="S749" s="8">
        <f t="shared" si="47"/>
        <v>40423.208333333336</v>
      </c>
      <c r="T749" s="8">
        <f t="shared" si="48"/>
        <v>40423.208333333336</v>
      </c>
    </row>
    <row r="750" spans="1:20" x14ac:dyDescent="0.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45"/>
        <v>34.959979476654695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>
        <v>1269579600</v>
      </c>
      <c r="M750" t="b">
        <v>0</v>
      </c>
      <c r="N750" t="b">
        <v>1</v>
      </c>
      <c r="O750" s="14" t="s">
        <v>2099</v>
      </c>
      <c r="P750" t="s">
        <v>2014</v>
      </c>
      <c r="Q750" t="s">
        <v>2022</v>
      </c>
      <c r="R750" s="5">
        <f t="shared" si="46"/>
        <v>110.97231270358306</v>
      </c>
      <c r="S750" s="8">
        <f t="shared" si="47"/>
        <v>40238.25</v>
      </c>
      <c r="T750" s="8">
        <f t="shared" si="48"/>
        <v>40238.25</v>
      </c>
    </row>
    <row r="751" spans="1:20" x14ac:dyDescent="0.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45"/>
        <v>157.29069767441862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>
        <v>1413781200</v>
      </c>
      <c r="M751" t="b">
        <v>0</v>
      </c>
      <c r="N751" t="b">
        <v>1</v>
      </c>
      <c r="O751" s="14" t="s">
        <v>2097</v>
      </c>
      <c r="P751" t="s">
        <v>2010</v>
      </c>
      <c r="Q751" t="s">
        <v>2019</v>
      </c>
      <c r="R751" s="5">
        <f t="shared" si="46"/>
        <v>36.959016393442624</v>
      </c>
      <c r="S751" s="8">
        <f t="shared" si="47"/>
        <v>41920.208333333336</v>
      </c>
      <c r="T751" s="8">
        <f t="shared" si="48"/>
        <v>41920.208333333336</v>
      </c>
    </row>
    <row r="752" spans="1:20" x14ac:dyDescent="0.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>
        <v>1280120400</v>
      </c>
      <c r="M752" t="b">
        <v>0</v>
      </c>
      <c r="N752" t="b">
        <v>0</v>
      </c>
      <c r="O752" s="14" t="s">
        <v>2094</v>
      </c>
      <c r="P752" t="s">
        <v>2008</v>
      </c>
      <c r="Q752" t="s">
        <v>2016</v>
      </c>
      <c r="R752" s="5">
        <f t="shared" si="46"/>
        <v>1</v>
      </c>
      <c r="S752" s="8">
        <f t="shared" si="47"/>
        <v>40360.208333333336</v>
      </c>
      <c r="T752" s="8">
        <f t="shared" si="48"/>
        <v>40360.208333333336</v>
      </c>
    </row>
    <row r="753" spans="1:20" x14ac:dyDescent="0.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45"/>
        <v>232.30555555555554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>
        <v>1459486800</v>
      </c>
      <c r="M753" t="b">
        <v>1</v>
      </c>
      <c r="N753" t="b">
        <v>1</v>
      </c>
      <c r="O753" s="14" t="s">
        <v>2098</v>
      </c>
      <c r="P753" t="s">
        <v>2020</v>
      </c>
      <c r="Q753" t="s">
        <v>2021</v>
      </c>
      <c r="R753" s="5">
        <f t="shared" si="46"/>
        <v>30.974074074074075</v>
      </c>
      <c r="S753" s="8">
        <f t="shared" si="47"/>
        <v>42446.208333333328</v>
      </c>
      <c r="T753" s="8">
        <f t="shared" si="48"/>
        <v>42446.208333333328</v>
      </c>
    </row>
    <row r="754" spans="1:20" x14ac:dyDescent="0.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45"/>
        <v>92.448275862068968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>
        <v>1282539600</v>
      </c>
      <c r="M754" t="b">
        <v>0</v>
      </c>
      <c r="N754" t="b">
        <v>1</v>
      </c>
      <c r="O754" s="14" t="s">
        <v>2092</v>
      </c>
      <c r="P754" t="s">
        <v>2012</v>
      </c>
      <c r="Q754" t="s">
        <v>2013</v>
      </c>
      <c r="R754" s="5">
        <f t="shared" si="46"/>
        <v>47.035087719298247</v>
      </c>
      <c r="S754" s="8">
        <f t="shared" si="47"/>
        <v>40395.208333333336</v>
      </c>
      <c r="T754" s="8">
        <f t="shared" si="48"/>
        <v>40395.208333333336</v>
      </c>
    </row>
    <row r="755" spans="1:20" x14ac:dyDescent="0.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45"/>
        <v>256.70212765957444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>
        <v>1275886800</v>
      </c>
      <c r="M755" t="b">
        <v>0</v>
      </c>
      <c r="N755" t="b">
        <v>0</v>
      </c>
      <c r="O755" s="14" t="s">
        <v>2103</v>
      </c>
      <c r="P755" t="s">
        <v>2027</v>
      </c>
      <c r="Q755" t="s">
        <v>2028</v>
      </c>
      <c r="R755" s="5">
        <f t="shared" si="46"/>
        <v>88.065693430656935</v>
      </c>
      <c r="S755" s="8">
        <f t="shared" si="47"/>
        <v>40321.208333333336</v>
      </c>
      <c r="T755" s="8">
        <f t="shared" si="48"/>
        <v>40321.208333333336</v>
      </c>
    </row>
    <row r="756" spans="1:20" x14ac:dyDescent="0.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45"/>
        <v>168.47017045454547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>
        <v>1355983200</v>
      </c>
      <c r="M756" t="b">
        <v>0</v>
      </c>
      <c r="N756" t="b">
        <v>0</v>
      </c>
      <c r="O756" s="14" t="s">
        <v>2092</v>
      </c>
      <c r="P756" t="s">
        <v>2012</v>
      </c>
      <c r="Q756" t="s">
        <v>2013</v>
      </c>
      <c r="R756" s="5">
        <f t="shared" si="46"/>
        <v>37.005616224648989</v>
      </c>
      <c r="S756" s="8">
        <f t="shared" si="47"/>
        <v>41210.208333333336</v>
      </c>
      <c r="T756" s="8">
        <f t="shared" si="48"/>
        <v>41210.208333333336</v>
      </c>
    </row>
    <row r="757" spans="1:20" x14ac:dyDescent="0.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45"/>
        <v>166.57777777777778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>
        <v>1515391200</v>
      </c>
      <c r="M757" t="b">
        <v>0</v>
      </c>
      <c r="N757" t="b">
        <v>1</v>
      </c>
      <c r="O757" s="14" t="s">
        <v>2092</v>
      </c>
      <c r="P757" t="s">
        <v>2012</v>
      </c>
      <c r="Q757" t="s">
        <v>2013</v>
      </c>
      <c r="R757" s="5">
        <f t="shared" si="46"/>
        <v>26.027777777777779</v>
      </c>
      <c r="S757" s="8">
        <f t="shared" si="47"/>
        <v>43096.25</v>
      </c>
      <c r="T757" s="8">
        <f t="shared" si="48"/>
        <v>43096.25</v>
      </c>
    </row>
    <row r="758" spans="1:20" x14ac:dyDescent="0.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45"/>
        <v>772.07692307692309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>
        <v>1422252000</v>
      </c>
      <c r="M758" t="b">
        <v>0</v>
      </c>
      <c r="N758" t="b">
        <v>0</v>
      </c>
      <c r="O758" s="14" t="s">
        <v>2092</v>
      </c>
      <c r="P758" t="s">
        <v>2012</v>
      </c>
      <c r="Q758" t="s">
        <v>2013</v>
      </c>
      <c r="R758" s="5">
        <f t="shared" si="46"/>
        <v>67.817567567567565</v>
      </c>
      <c r="S758" s="8">
        <f t="shared" si="47"/>
        <v>42024.25</v>
      </c>
      <c r="T758" s="8">
        <f t="shared" si="48"/>
        <v>42024.25</v>
      </c>
    </row>
    <row r="759" spans="1:20" x14ac:dyDescent="0.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45"/>
        <v>406.85714285714283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>
        <v>1305522000</v>
      </c>
      <c r="M759" t="b">
        <v>0</v>
      </c>
      <c r="N759" t="b">
        <v>0</v>
      </c>
      <c r="O759" s="14" t="s">
        <v>2095</v>
      </c>
      <c r="P759" t="s">
        <v>2014</v>
      </c>
      <c r="Q759" t="s">
        <v>2017</v>
      </c>
      <c r="R759" s="5">
        <f t="shared" si="46"/>
        <v>49.964912280701753</v>
      </c>
      <c r="S759" s="8">
        <f t="shared" si="47"/>
        <v>40675.208333333336</v>
      </c>
      <c r="T759" s="8">
        <f t="shared" si="48"/>
        <v>40675.208333333336</v>
      </c>
    </row>
    <row r="760" spans="1:20" x14ac:dyDescent="0.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45"/>
        <v>564.20608108108115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s="14" t="s">
        <v>2090</v>
      </c>
      <c r="P760" t="s">
        <v>2008</v>
      </c>
      <c r="Q760" t="s">
        <v>2009</v>
      </c>
      <c r="R760" s="5">
        <f t="shared" si="46"/>
        <v>110.01646903820817</v>
      </c>
      <c r="S760" s="8">
        <f t="shared" si="47"/>
        <v>41936.208333333336</v>
      </c>
      <c r="T760" s="8">
        <f t="shared" si="48"/>
        <v>41936.208333333336</v>
      </c>
    </row>
    <row r="761" spans="1:20" ht="31.5" x14ac:dyDescent="0.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45"/>
        <v>68.426865671641792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>
        <v>1520402400</v>
      </c>
      <c r="M761" t="b">
        <v>0</v>
      </c>
      <c r="N761" t="b">
        <v>0</v>
      </c>
      <c r="O761" s="14" t="s">
        <v>2094</v>
      </c>
      <c r="P761" t="s">
        <v>2008</v>
      </c>
      <c r="Q761" t="s">
        <v>2016</v>
      </c>
      <c r="R761" s="5">
        <f t="shared" si="46"/>
        <v>89.964678178963894</v>
      </c>
      <c r="S761" s="8">
        <f t="shared" si="47"/>
        <v>43136.25</v>
      </c>
      <c r="T761" s="8">
        <f t="shared" si="48"/>
        <v>43136.25</v>
      </c>
    </row>
    <row r="762" spans="1:20" x14ac:dyDescent="0.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45"/>
        <v>34.351966873706004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>
        <v>1567141200</v>
      </c>
      <c r="M762" t="b">
        <v>0</v>
      </c>
      <c r="N762" t="b">
        <v>1</v>
      </c>
      <c r="O762" s="14" t="s">
        <v>2100</v>
      </c>
      <c r="P762" t="s">
        <v>2023</v>
      </c>
      <c r="Q762" t="s">
        <v>2024</v>
      </c>
      <c r="R762" s="5">
        <f t="shared" si="46"/>
        <v>79.009523809523813</v>
      </c>
      <c r="S762" s="8">
        <f t="shared" si="47"/>
        <v>43678.208333333328</v>
      </c>
      <c r="T762" s="8">
        <f t="shared" si="48"/>
        <v>43678.208333333328</v>
      </c>
    </row>
    <row r="763" spans="1:20" x14ac:dyDescent="0.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45"/>
        <v>655.4545454545455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>
        <v>1501131600</v>
      </c>
      <c r="M763" t="b">
        <v>0</v>
      </c>
      <c r="N763" t="b">
        <v>0</v>
      </c>
      <c r="O763" s="14" t="s">
        <v>2090</v>
      </c>
      <c r="P763" t="s">
        <v>2008</v>
      </c>
      <c r="Q763" t="s">
        <v>2009</v>
      </c>
      <c r="R763" s="5">
        <f t="shared" si="46"/>
        <v>86.867469879518069</v>
      </c>
      <c r="S763" s="8">
        <f t="shared" si="47"/>
        <v>42938.208333333328</v>
      </c>
      <c r="T763" s="8">
        <f t="shared" si="48"/>
        <v>42938.208333333328</v>
      </c>
    </row>
    <row r="764" spans="1:20" x14ac:dyDescent="0.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45"/>
        <v>177.25714285714284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>
        <v>1355032800</v>
      </c>
      <c r="M764" t="b">
        <v>0</v>
      </c>
      <c r="N764" t="b">
        <v>0</v>
      </c>
      <c r="O764" s="14" t="s">
        <v>2106</v>
      </c>
      <c r="P764" t="s">
        <v>2008</v>
      </c>
      <c r="Q764" t="s">
        <v>2031</v>
      </c>
      <c r="R764" s="5">
        <f t="shared" si="46"/>
        <v>62.04</v>
      </c>
      <c r="S764" s="8">
        <f t="shared" si="47"/>
        <v>41241.25</v>
      </c>
      <c r="T764" s="8">
        <f t="shared" si="48"/>
        <v>41241.25</v>
      </c>
    </row>
    <row r="765" spans="1:20" x14ac:dyDescent="0.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45"/>
        <v>113.17857142857144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>
        <v>1339477200</v>
      </c>
      <c r="M765" t="b">
        <v>0</v>
      </c>
      <c r="N765" t="b">
        <v>1</v>
      </c>
      <c r="O765" s="14" t="s">
        <v>2092</v>
      </c>
      <c r="P765" t="s">
        <v>2012</v>
      </c>
      <c r="Q765" t="s">
        <v>2013</v>
      </c>
      <c r="R765" s="5">
        <f t="shared" si="46"/>
        <v>26.970212765957445</v>
      </c>
      <c r="S765" s="8">
        <f t="shared" si="47"/>
        <v>41037.208333333336</v>
      </c>
      <c r="T765" s="8">
        <f t="shared" si="48"/>
        <v>41037.208333333336</v>
      </c>
    </row>
    <row r="766" spans="1:20" ht="31.5" x14ac:dyDescent="0.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45"/>
        <v>728.18181818181824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>
        <v>1305954000</v>
      </c>
      <c r="M766" t="b">
        <v>0</v>
      </c>
      <c r="N766" t="b">
        <v>0</v>
      </c>
      <c r="O766" s="14" t="s">
        <v>2090</v>
      </c>
      <c r="P766" t="s">
        <v>2008</v>
      </c>
      <c r="Q766" t="s">
        <v>2009</v>
      </c>
      <c r="R766" s="5">
        <f t="shared" si="46"/>
        <v>54.121621621621621</v>
      </c>
      <c r="S766" s="8">
        <f t="shared" si="47"/>
        <v>40676.208333333336</v>
      </c>
      <c r="T766" s="8">
        <f t="shared" si="48"/>
        <v>40676.208333333336</v>
      </c>
    </row>
    <row r="767" spans="1:20" x14ac:dyDescent="0.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45"/>
        <v>208.33333333333334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>
        <v>1494392400</v>
      </c>
      <c r="M767" t="b">
        <v>1</v>
      </c>
      <c r="N767" t="b">
        <v>1</v>
      </c>
      <c r="O767" s="14" t="s">
        <v>2096</v>
      </c>
      <c r="P767" t="s">
        <v>2008</v>
      </c>
      <c r="Q767" t="s">
        <v>2018</v>
      </c>
      <c r="R767" s="5">
        <f t="shared" si="46"/>
        <v>41.035353535353536</v>
      </c>
      <c r="S767" s="8">
        <f t="shared" si="47"/>
        <v>42840.208333333328</v>
      </c>
      <c r="T767" s="8">
        <f t="shared" si="48"/>
        <v>42840.208333333328</v>
      </c>
    </row>
    <row r="768" spans="1:20" ht="31.5" x14ac:dyDescent="0.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45"/>
        <v>31.171232876712331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>
        <v>1537419600</v>
      </c>
      <c r="M768" t="b">
        <v>0</v>
      </c>
      <c r="N768" t="b">
        <v>0</v>
      </c>
      <c r="O768" s="14" t="s">
        <v>2111</v>
      </c>
      <c r="P768" t="s">
        <v>2014</v>
      </c>
      <c r="Q768" t="s">
        <v>2036</v>
      </c>
      <c r="R768" s="5">
        <f t="shared" si="46"/>
        <v>55.052419354838712</v>
      </c>
      <c r="S768" s="8">
        <f t="shared" si="47"/>
        <v>43362.208333333328</v>
      </c>
      <c r="T768" s="8">
        <f t="shared" si="48"/>
        <v>43362.208333333328</v>
      </c>
    </row>
    <row r="769" spans="1:20" x14ac:dyDescent="0.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45"/>
        <v>56.967078189300416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>
        <v>1447999200</v>
      </c>
      <c r="M769" t="b">
        <v>0</v>
      </c>
      <c r="N769" t="b">
        <v>0</v>
      </c>
      <c r="O769" s="14" t="s">
        <v>2107</v>
      </c>
      <c r="P769" t="s">
        <v>2020</v>
      </c>
      <c r="Q769" t="s">
        <v>2032</v>
      </c>
      <c r="R769" s="5">
        <f t="shared" si="46"/>
        <v>107.93762183235867</v>
      </c>
      <c r="S769" s="8">
        <f t="shared" si="47"/>
        <v>42283.208333333328</v>
      </c>
      <c r="T769" s="8">
        <f t="shared" si="48"/>
        <v>42283.208333333328</v>
      </c>
    </row>
    <row r="770" spans="1:20" x14ac:dyDescent="0.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si="45"/>
        <v>231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>
        <v>1388037600</v>
      </c>
      <c r="M770" t="b">
        <v>0</v>
      </c>
      <c r="N770" t="b">
        <v>0</v>
      </c>
      <c r="O770" s="14" t="s">
        <v>2092</v>
      </c>
      <c r="P770" t="s">
        <v>2012</v>
      </c>
      <c r="Q770" t="s">
        <v>2013</v>
      </c>
      <c r="R770" s="5">
        <f t="shared" si="46"/>
        <v>73.92</v>
      </c>
      <c r="S770" s="8">
        <f t="shared" si="47"/>
        <v>41619.25</v>
      </c>
      <c r="T770" s="8">
        <f t="shared" si="48"/>
        <v>41619.25</v>
      </c>
    </row>
    <row r="771" spans="1:20" x14ac:dyDescent="0.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ref="F771:F834" si="49">E771/D771*100</f>
        <v>86.867834394904463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>
        <v>1378789200</v>
      </c>
      <c r="M771" t="b">
        <v>0</v>
      </c>
      <c r="N771" t="b">
        <v>0</v>
      </c>
      <c r="O771" s="14" t="s">
        <v>2100</v>
      </c>
      <c r="P771" t="s">
        <v>2023</v>
      </c>
      <c r="Q771" t="s">
        <v>2024</v>
      </c>
      <c r="R771" s="5">
        <f t="shared" ref="R771:R834" si="50">E771/H771</f>
        <v>31.995894428152493</v>
      </c>
      <c r="S771" s="8">
        <f t="shared" ref="S771:S834" si="51">(((K771/60)/60)/24)+DATE(1970,1,1)</f>
        <v>41501.208333333336</v>
      </c>
      <c r="T771" s="8">
        <f t="shared" ref="T771:T834" si="52">(((K771/60)/60)/24)+DATE(1970,1,1)</f>
        <v>41501.208333333336</v>
      </c>
    </row>
    <row r="772" spans="1:20" x14ac:dyDescent="0.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49"/>
        <v>270.74418604651163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>
        <v>1398056400</v>
      </c>
      <c r="M772" t="b">
        <v>0</v>
      </c>
      <c r="N772" t="b">
        <v>1</v>
      </c>
      <c r="O772" s="14" t="s">
        <v>2092</v>
      </c>
      <c r="P772" t="s">
        <v>2012</v>
      </c>
      <c r="Q772" t="s">
        <v>2013</v>
      </c>
      <c r="R772" s="5">
        <f t="shared" si="50"/>
        <v>53.898148148148145</v>
      </c>
      <c r="S772" s="8">
        <f t="shared" si="51"/>
        <v>41743.208333333336</v>
      </c>
      <c r="T772" s="8">
        <f t="shared" si="52"/>
        <v>41743.208333333336</v>
      </c>
    </row>
    <row r="773" spans="1:20" x14ac:dyDescent="0.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si="49"/>
        <v>49.446428571428569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>
        <v>1550815200</v>
      </c>
      <c r="M773" t="b">
        <v>0</v>
      </c>
      <c r="N773" t="b">
        <v>0</v>
      </c>
      <c r="O773" s="14" t="s">
        <v>2092</v>
      </c>
      <c r="P773" t="s">
        <v>2012</v>
      </c>
      <c r="Q773" t="s">
        <v>2013</v>
      </c>
      <c r="R773" s="5">
        <f t="shared" si="50"/>
        <v>106.5</v>
      </c>
      <c r="S773" s="8">
        <f t="shared" si="51"/>
        <v>43491.25</v>
      </c>
      <c r="T773" s="8">
        <f t="shared" si="52"/>
        <v>43491.25</v>
      </c>
    </row>
    <row r="774" spans="1:20" x14ac:dyDescent="0.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49"/>
        <v>113.3596256684492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>
        <v>1550037600</v>
      </c>
      <c r="M774" t="b">
        <v>0</v>
      </c>
      <c r="N774" t="b">
        <v>0</v>
      </c>
      <c r="O774" s="14" t="s">
        <v>2096</v>
      </c>
      <c r="P774" t="s">
        <v>2008</v>
      </c>
      <c r="Q774" t="s">
        <v>2018</v>
      </c>
      <c r="R774" s="5">
        <f t="shared" si="50"/>
        <v>32.999805409612762</v>
      </c>
      <c r="S774" s="8">
        <f t="shared" si="51"/>
        <v>43505.25</v>
      </c>
      <c r="T774" s="8">
        <f t="shared" si="52"/>
        <v>43505.25</v>
      </c>
    </row>
    <row r="775" spans="1:20" x14ac:dyDescent="0.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49"/>
        <v>190.55555555555554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>
        <v>1492923600</v>
      </c>
      <c r="M775" t="b">
        <v>0</v>
      </c>
      <c r="N775" t="b">
        <v>0</v>
      </c>
      <c r="O775" s="14" t="s">
        <v>2092</v>
      </c>
      <c r="P775" t="s">
        <v>2012</v>
      </c>
      <c r="Q775" t="s">
        <v>2013</v>
      </c>
      <c r="R775" s="5">
        <f t="shared" si="50"/>
        <v>43.00254993625159</v>
      </c>
      <c r="S775" s="8">
        <f t="shared" si="51"/>
        <v>42838.208333333328</v>
      </c>
      <c r="T775" s="8">
        <f t="shared" si="52"/>
        <v>42838.208333333328</v>
      </c>
    </row>
    <row r="776" spans="1:20" x14ac:dyDescent="0.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49"/>
        <v>135.5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>
        <v>1467522000</v>
      </c>
      <c r="M776" t="b">
        <v>0</v>
      </c>
      <c r="N776" t="b">
        <v>0</v>
      </c>
      <c r="O776" s="14" t="s">
        <v>2091</v>
      </c>
      <c r="P776" t="s">
        <v>2010</v>
      </c>
      <c r="Q776" t="s">
        <v>2011</v>
      </c>
      <c r="R776" s="5">
        <f t="shared" si="50"/>
        <v>86.858974358974365</v>
      </c>
      <c r="S776" s="8">
        <f t="shared" si="51"/>
        <v>42513.208333333328</v>
      </c>
      <c r="T776" s="8">
        <f t="shared" si="52"/>
        <v>42513.208333333328</v>
      </c>
    </row>
    <row r="777" spans="1:20" ht="31.5" x14ac:dyDescent="0.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49"/>
        <v>10.297872340425531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>
        <v>1416117600</v>
      </c>
      <c r="M777" t="b">
        <v>0</v>
      </c>
      <c r="N777" t="b">
        <v>0</v>
      </c>
      <c r="O777" s="14" t="s">
        <v>2090</v>
      </c>
      <c r="P777" t="s">
        <v>2008</v>
      </c>
      <c r="Q777" t="s">
        <v>2009</v>
      </c>
      <c r="R777" s="5">
        <f t="shared" si="50"/>
        <v>96.8</v>
      </c>
      <c r="S777" s="8">
        <f t="shared" si="51"/>
        <v>41949.25</v>
      </c>
      <c r="T777" s="8">
        <f t="shared" si="52"/>
        <v>41949.25</v>
      </c>
    </row>
    <row r="778" spans="1:20" x14ac:dyDescent="0.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49"/>
        <v>65.544223826714799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>
        <v>1563771600</v>
      </c>
      <c r="M778" t="b">
        <v>0</v>
      </c>
      <c r="N778" t="b">
        <v>0</v>
      </c>
      <c r="O778" s="14" t="s">
        <v>2092</v>
      </c>
      <c r="P778" t="s">
        <v>2012</v>
      </c>
      <c r="Q778" t="s">
        <v>2013</v>
      </c>
      <c r="R778" s="5">
        <f t="shared" si="50"/>
        <v>32.995456610631528</v>
      </c>
      <c r="S778" s="8">
        <f t="shared" si="51"/>
        <v>43650.208333333328</v>
      </c>
      <c r="T778" s="8">
        <f t="shared" si="52"/>
        <v>43650.208333333328</v>
      </c>
    </row>
    <row r="779" spans="1:20" x14ac:dyDescent="0.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49"/>
        <v>49.026652452025587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>
        <v>1319259600</v>
      </c>
      <c r="M779" t="b">
        <v>0</v>
      </c>
      <c r="N779" t="b">
        <v>0</v>
      </c>
      <c r="O779" s="14" t="s">
        <v>2092</v>
      </c>
      <c r="P779" t="s">
        <v>2012</v>
      </c>
      <c r="Q779" t="s">
        <v>2013</v>
      </c>
      <c r="R779" s="5">
        <f t="shared" si="50"/>
        <v>68.028106508875737</v>
      </c>
      <c r="S779" s="8">
        <f t="shared" si="51"/>
        <v>40809.208333333336</v>
      </c>
      <c r="T779" s="8">
        <f t="shared" si="52"/>
        <v>40809.208333333336</v>
      </c>
    </row>
    <row r="780" spans="1:20" x14ac:dyDescent="0.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49"/>
        <v>787.92307692307691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>
        <v>1313643600</v>
      </c>
      <c r="M780" t="b">
        <v>0</v>
      </c>
      <c r="N780" t="b">
        <v>0</v>
      </c>
      <c r="O780" s="14" t="s">
        <v>2099</v>
      </c>
      <c r="P780" t="s">
        <v>2014</v>
      </c>
      <c r="Q780" t="s">
        <v>2022</v>
      </c>
      <c r="R780" s="5">
        <f t="shared" si="50"/>
        <v>58.867816091954026</v>
      </c>
      <c r="S780" s="8">
        <f t="shared" si="51"/>
        <v>40768.208333333336</v>
      </c>
      <c r="T780" s="8">
        <f t="shared" si="52"/>
        <v>40768.208333333336</v>
      </c>
    </row>
    <row r="781" spans="1:20" x14ac:dyDescent="0.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49"/>
        <v>80.306347746090154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>
        <v>1440306000</v>
      </c>
      <c r="M781" t="b">
        <v>0</v>
      </c>
      <c r="N781" t="b">
        <v>1</v>
      </c>
      <c r="O781" s="14" t="s">
        <v>2092</v>
      </c>
      <c r="P781" t="s">
        <v>2012</v>
      </c>
      <c r="Q781" t="s">
        <v>2013</v>
      </c>
      <c r="R781" s="5">
        <f t="shared" si="50"/>
        <v>105.04572803850782</v>
      </c>
      <c r="S781" s="8">
        <f t="shared" si="51"/>
        <v>42230.208333333328</v>
      </c>
      <c r="T781" s="8">
        <f t="shared" si="52"/>
        <v>42230.208333333328</v>
      </c>
    </row>
    <row r="782" spans="1:20" x14ac:dyDescent="0.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49"/>
        <v>106.29411764705883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>
        <v>1470805200</v>
      </c>
      <c r="M782" t="b">
        <v>0</v>
      </c>
      <c r="N782" t="b">
        <v>1</v>
      </c>
      <c r="O782" s="14" t="s">
        <v>2095</v>
      </c>
      <c r="P782" t="s">
        <v>2014</v>
      </c>
      <c r="Q782" t="s">
        <v>2017</v>
      </c>
      <c r="R782" s="5">
        <f t="shared" si="50"/>
        <v>33.054878048780488</v>
      </c>
      <c r="S782" s="8">
        <f t="shared" si="51"/>
        <v>42573.208333333328</v>
      </c>
      <c r="T782" s="8">
        <f t="shared" si="52"/>
        <v>42573.208333333328</v>
      </c>
    </row>
    <row r="783" spans="1:20" x14ac:dyDescent="0.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49"/>
        <v>50.735632183908038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>
        <v>1292911200</v>
      </c>
      <c r="M783" t="b">
        <v>0</v>
      </c>
      <c r="N783" t="b">
        <v>0</v>
      </c>
      <c r="O783" s="14" t="s">
        <v>2092</v>
      </c>
      <c r="P783" t="s">
        <v>2012</v>
      </c>
      <c r="Q783" t="s">
        <v>2013</v>
      </c>
      <c r="R783" s="5">
        <f t="shared" si="50"/>
        <v>78.821428571428569</v>
      </c>
      <c r="S783" s="8">
        <f t="shared" si="51"/>
        <v>40482.208333333336</v>
      </c>
      <c r="T783" s="8">
        <f t="shared" si="52"/>
        <v>40482.208333333336</v>
      </c>
    </row>
    <row r="784" spans="1:20" x14ac:dyDescent="0.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49"/>
        <v>215.31372549019611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>
        <v>1301374800</v>
      </c>
      <c r="M784" t="b">
        <v>0</v>
      </c>
      <c r="N784" t="b">
        <v>1</v>
      </c>
      <c r="O784" s="14" t="s">
        <v>2099</v>
      </c>
      <c r="P784" t="s">
        <v>2014</v>
      </c>
      <c r="Q784" t="s">
        <v>2022</v>
      </c>
      <c r="R784" s="5">
        <f t="shared" si="50"/>
        <v>68.204968944099377</v>
      </c>
      <c r="S784" s="8">
        <f t="shared" si="51"/>
        <v>40603.25</v>
      </c>
      <c r="T784" s="8">
        <f t="shared" si="52"/>
        <v>40603.25</v>
      </c>
    </row>
    <row r="785" spans="1:20" x14ac:dyDescent="0.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49"/>
        <v>141.22972972972974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>
        <v>1387864800</v>
      </c>
      <c r="M785" t="b">
        <v>0</v>
      </c>
      <c r="N785" t="b">
        <v>0</v>
      </c>
      <c r="O785" s="14" t="s">
        <v>2090</v>
      </c>
      <c r="P785" t="s">
        <v>2008</v>
      </c>
      <c r="Q785" t="s">
        <v>2009</v>
      </c>
      <c r="R785" s="5">
        <f t="shared" si="50"/>
        <v>75.731884057971016</v>
      </c>
      <c r="S785" s="8">
        <f t="shared" si="51"/>
        <v>41625.25</v>
      </c>
      <c r="T785" s="8">
        <f t="shared" si="52"/>
        <v>41625.25</v>
      </c>
    </row>
    <row r="786" spans="1:20" x14ac:dyDescent="0.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49"/>
        <v>115.33745781777279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>
        <v>1458190800</v>
      </c>
      <c r="M786" t="b">
        <v>0</v>
      </c>
      <c r="N786" t="b">
        <v>0</v>
      </c>
      <c r="O786" s="14" t="s">
        <v>2091</v>
      </c>
      <c r="P786" t="s">
        <v>2010</v>
      </c>
      <c r="Q786" t="s">
        <v>2011</v>
      </c>
      <c r="R786" s="5">
        <f t="shared" si="50"/>
        <v>30.996070133010882</v>
      </c>
      <c r="S786" s="8">
        <f t="shared" si="51"/>
        <v>42435.25</v>
      </c>
      <c r="T786" s="8">
        <f t="shared" si="52"/>
        <v>42435.25</v>
      </c>
    </row>
    <row r="787" spans="1:20" ht="31.5" x14ac:dyDescent="0.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49"/>
        <v>193.11940298507463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>
        <v>1559278800</v>
      </c>
      <c r="M787" t="b">
        <v>0</v>
      </c>
      <c r="N787" t="b">
        <v>1</v>
      </c>
      <c r="O787" s="14" t="s">
        <v>2099</v>
      </c>
      <c r="P787" t="s">
        <v>2014</v>
      </c>
      <c r="Q787" t="s">
        <v>2022</v>
      </c>
      <c r="R787" s="5">
        <f t="shared" si="50"/>
        <v>101.88188976377953</v>
      </c>
      <c r="S787" s="8">
        <f t="shared" si="51"/>
        <v>43582.208333333328</v>
      </c>
      <c r="T787" s="8">
        <f t="shared" si="52"/>
        <v>43582.208333333328</v>
      </c>
    </row>
    <row r="788" spans="1:20" x14ac:dyDescent="0.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49"/>
        <v>729.73333333333335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>
        <v>1522731600</v>
      </c>
      <c r="M788" t="b">
        <v>0</v>
      </c>
      <c r="N788" t="b">
        <v>1</v>
      </c>
      <c r="O788" s="14" t="s">
        <v>2106</v>
      </c>
      <c r="P788" t="s">
        <v>2008</v>
      </c>
      <c r="Q788" t="s">
        <v>2031</v>
      </c>
      <c r="R788" s="5">
        <f t="shared" si="50"/>
        <v>52.879227053140099</v>
      </c>
      <c r="S788" s="8">
        <f t="shared" si="51"/>
        <v>43186.208333333328</v>
      </c>
      <c r="T788" s="8">
        <f t="shared" si="52"/>
        <v>43186.208333333328</v>
      </c>
    </row>
    <row r="789" spans="1:20" x14ac:dyDescent="0.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49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s="14" t="s">
        <v>2090</v>
      </c>
      <c r="P789" t="s">
        <v>2008</v>
      </c>
      <c r="Q789" t="s">
        <v>2009</v>
      </c>
      <c r="R789" s="5">
        <f t="shared" si="50"/>
        <v>71.005820721769496</v>
      </c>
      <c r="S789" s="8">
        <f t="shared" si="51"/>
        <v>40684.208333333336</v>
      </c>
      <c r="T789" s="8">
        <f t="shared" si="52"/>
        <v>40684.208333333336</v>
      </c>
    </row>
    <row r="790" spans="1:20" x14ac:dyDescent="0.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49"/>
        <v>88.166666666666671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>
        <v>1352527200</v>
      </c>
      <c r="M790" t="b">
        <v>0</v>
      </c>
      <c r="N790" t="b">
        <v>0</v>
      </c>
      <c r="O790" s="14" t="s">
        <v>2099</v>
      </c>
      <c r="P790" t="s">
        <v>2014</v>
      </c>
      <c r="Q790" t="s">
        <v>2022</v>
      </c>
      <c r="R790" s="5">
        <f t="shared" si="50"/>
        <v>102.38709677419355</v>
      </c>
      <c r="S790" s="8">
        <f t="shared" si="51"/>
        <v>41202.208333333336</v>
      </c>
      <c r="T790" s="8">
        <f t="shared" si="52"/>
        <v>41202.208333333336</v>
      </c>
    </row>
    <row r="791" spans="1:20" x14ac:dyDescent="0.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49"/>
        <v>37.233333333333334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>
        <v>1404363600</v>
      </c>
      <c r="M791" t="b">
        <v>0</v>
      </c>
      <c r="N791" t="b">
        <v>0</v>
      </c>
      <c r="O791" s="14" t="s">
        <v>2092</v>
      </c>
      <c r="P791" t="s">
        <v>2012</v>
      </c>
      <c r="Q791" t="s">
        <v>2013</v>
      </c>
      <c r="R791" s="5">
        <f t="shared" si="50"/>
        <v>74.466666666666669</v>
      </c>
      <c r="S791" s="8">
        <f t="shared" si="51"/>
        <v>41786.208333333336</v>
      </c>
      <c r="T791" s="8">
        <f t="shared" si="52"/>
        <v>41786.208333333336</v>
      </c>
    </row>
    <row r="792" spans="1:20" x14ac:dyDescent="0.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49"/>
        <v>30.540075309306079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>
        <v>1266645600</v>
      </c>
      <c r="M792" t="b">
        <v>0</v>
      </c>
      <c r="N792" t="b">
        <v>0</v>
      </c>
      <c r="O792" s="14" t="s">
        <v>2092</v>
      </c>
      <c r="P792" t="s">
        <v>2012</v>
      </c>
      <c r="Q792" t="s">
        <v>2013</v>
      </c>
      <c r="R792" s="5">
        <f t="shared" si="50"/>
        <v>51.009883198562441</v>
      </c>
      <c r="S792" s="8">
        <f t="shared" si="51"/>
        <v>40223.25</v>
      </c>
      <c r="T792" s="8">
        <f t="shared" si="52"/>
        <v>40223.25</v>
      </c>
    </row>
    <row r="793" spans="1:20" x14ac:dyDescent="0.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49"/>
        <v>25.714285714285712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>
        <v>1482818400</v>
      </c>
      <c r="M793" t="b">
        <v>0</v>
      </c>
      <c r="N793" t="b">
        <v>0</v>
      </c>
      <c r="O793" s="14" t="s">
        <v>2089</v>
      </c>
      <c r="P793" t="s">
        <v>2006</v>
      </c>
      <c r="Q793" t="s">
        <v>2007</v>
      </c>
      <c r="R793" s="5">
        <f t="shared" si="50"/>
        <v>90</v>
      </c>
      <c r="S793" s="8">
        <f t="shared" si="51"/>
        <v>42715.25</v>
      </c>
      <c r="T793" s="8">
        <f t="shared" si="52"/>
        <v>42715.25</v>
      </c>
    </row>
    <row r="794" spans="1:20" x14ac:dyDescent="0.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>
        <v>1374642000</v>
      </c>
      <c r="M794" t="b">
        <v>0</v>
      </c>
      <c r="N794" t="b">
        <v>1</v>
      </c>
      <c r="O794" s="14" t="s">
        <v>2092</v>
      </c>
      <c r="P794" t="s">
        <v>2012</v>
      </c>
      <c r="Q794" t="s">
        <v>2013</v>
      </c>
      <c r="R794" s="5">
        <f t="shared" si="50"/>
        <v>97.142857142857139</v>
      </c>
      <c r="S794" s="8">
        <f t="shared" si="51"/>
        <v>41451.208333333336</v>
      </c>
      <c r="T794" s="8">
        <f t="shared" si="52"/>
        <v>41451.208333333336</v>
      </c>
    </row>
    <row r="795" spans="1:20" x14ac:dyDescent="0.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49"/>
        <v>1185.909090909091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>
        <v>1372482000</v>
      </c>
      <c r="M795" t="b">
        <v>0</v>
      </c>
      <c r="N795" t="b">
        <v>0</v>
      </c>
      <c r="O795" s="14" t="s">
        <v>2098</v>
      </c>
      <c r="P795" t="s">
        <v>2020</v>
      </c>
      <c r="Q795" t="s">
        <v>2021</v>
      </c>
      <c r="R795" s="5">
        <f t="shared" si="50"/>
        <v>72.071823204419886</v>
      </c>
      <c r="S795" s="8">
        <f t="shared" si="51"/>
        <v>41450.208333333336</v>
      </c>
      <c r="T795" s="8">
        <f t="shared" si="52"/>
        <v>41450.208333333336</v>
      </c>
    </row>
    <row r="796" spans="1:20" x14ac:dyDescent="0.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49"/>
        <v>125.39393939393939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>
        <v>1514959200</v>
      </c>
      <c r="M796" t="b">
        <v>0</v>
      </c>
      <c r="N796" t="b">
        <v>0</v>
      </c>
      <c r="O796" s="14" t="s">
        <v>2090</v>
      </c>
      <c r="P796" t="s">
        <v>2008</v>
      </c>
      <c r="Q796" t="s">
        <v>2009</v>
      </c>
      <c r="R796" s="5">
        <f t="shared" si="50"/>
        <v>75.236363636363635</v>
      </c>
      <c r="S796" s="8">
        <f t="shared" si="51"/>
        <v>43091.25</v>
      </c>
      <c r="T796" s="8">
        <f t="shared" si="52"/>
        <v>43091.25</v>
      </c>
    </row>
    <row r="797" spans="1:20" ht="31.5" x14ac:dyDescent="0.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49"/>
        <v>14.394366197183098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>
        <v>1478235600</v>
      </c>
      <c r="M797" t="b">
        <v>0</v>
      </c>
      <c r="N797" t="b">
        <v>0</v>
      </c>
      <c r="O797" s="14" t="s">
        <v>2095</v>
      </c>
      <c r="P797" t="s">
        <v>2014</v>
      </c>
      <c r="Q797" t="s">
        <v>2017</v>
      </c>
      <c r="R797" s="5">
        <f t="shared" si="50"/>
        <v>32.967741935483872</v>
      </c>
      <c r="S797" s="8">
        <f t="shared" si="51"/>
        <v>42675.208333333328</v>
      </c>
      <c r="T797" s="8">
        <f t="shared" si="52"/>
        <v>42675.208333333328</v>
      </c>
    </row>
    <row r="798" spans="1:20" x14ac:dyDescent="0.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49"/>
        <v>54.807692307692314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>
        <v>1408078800</v>
      </c>
      <c r="M798" t="b">
        <v>0</v>
      </c>
      <c r="N798" t="b">
        <v>1</v>
      </c>
      <c r="O798" s="14" t="s">
        <v>2109</v>
      </c>
      <c r="P798" t="s">
        <v>2023</v>
      </c>
      <c r="Q798" t="s">
        <v>2034</v>
      </c>
      <c r="R798" s="5">
        <f t="shared" si="50"/>
        <v>54.807692307692307</v>
      </c>
      <c r="S798" s="8">
        <f t="shared" si="51"/>
        <v>41859.208333333336</v>
      </c>
      <c r="T798" s="8">
        <f t="shared" si="52"/>
        <v>41859.208333333336</v>
      </c>
    </row>
    <row r="799" spans="1:20" x14ac:dyDescent="0.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49"/>
        <v>109.63157894736841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>
        <v>1548136800</v>
      </c>
      <c r="M799" t="b">
        <v>0</v>
      </c>
      <c r="N799" t="b">
        <v>0</v>
      </c>
      <c r="O799" s="14" t="s">
        <v>2091</v>
      </c>
      <c r="P799" t="s">
        <v>2010</v>
      </c>
      <c r="Q799" t="s">
        <v>2011</v>
      </c>
      <c r="R799" s="5">
        <f t="shared" si="50"/>
        <v>45.037837837837834</v>
      </c>
      <c r="S799" s="8">
        <f t="shared" si="51"/>
        <v>43464.25</v>
      </c>
      <c r="T799" s="8">
        <f t="shared" si="52"/>
        <v>43464.25</v>
      </c>
    </row>
    <row r="800" spans="1:20" x14ac:dyDescent="0.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49"/>
        <v>188.47058823529412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>
        <v>1340859600</v>
      </c>
      <c r="M800" t="b">
        <v>0</v>
      </c>
      <c r="N800" t="b">
        <v>1</v>
      </c>
      <c r="O800" s="14" t="s">
        <v>2092</v>
      </c>
      <c r="P800" t="s">
        <v>2012</v>
      </c>
      <c r="Q800" t="s">
        <v>2013</v>
      </c>
      <c r="R800" s="5">
        <f t="shared" si="50"/>
        <v>52.958677685950413</v>
      </c>
      <c r="S800" s="8">
        <f t="shared" si="51"/>
        <v>41060.208333333336</v>
      </c>
      <c r="T800" s="8">
        <f t="shared" si="52"/>
        <v>41060.208333333336</v>
      </c>
    </row>
    <row r="801" spans="1:20" x14ac:dyDescent="0.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49"/>
        <v>87.008284023668637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>
        <v>1454479200</v>
      </c>
      <c r="M801" t="b">
        <v>0</v>
      </c>
      <c r="N801" t="b">
        <v>0</v>
      </c>
      <c r="O801" s="14" t="s">
        <v>2092</v>
      </c>
      <c r="P801" t="s">
        <v>2012</v>
      </c>
      <c r="Q801" t="s">
        <v>2013</v>
      </c>
      <c r="R801" s="5">
        <f t="shared" si="50"/>
        <v>60.017959183673469</v>
      </c>
      <c r="S801" s="8">
        <f t="shared" si="51"/>
        <v>42399.25</v>
      </c>
      <c r="T801" s="8">
        <f t="shared" si="52"/>
        <v>42399.25</v>
      </c>
    </row>
    <row r="802" spans="1:20" x14ac:dyDescent="0.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>
        <v>1434430800</v>
      </c>
      <c r="M802" t="b">
        <v>0</v>
      </c>
      <c r="N802" t="b">
        <v>0</v>
      </c>
      <c r="O802" s="14" t="s">
        <v>2090</v>
      </c>
      <c r="P802" t="s">
        <v>2008</v>
      </c>
      <c r="Q802" t="s">
        <v>2009</v>
      </c>
      <c r="R802" s="5">
        <f t="shared" si="50"/>
        <v>1</v>
      </c>
      <c r="S802" s="8">
        <f t="shared" si="51"/>
        <v>42167.208333333328</v>
      </c>
      <c r="T802" s="8">
        <f t="shared" si="52"/>
        <v>42167.208333333328</v>
      </c>
    </row>
    <row r="803" spans="1:20" x14ac:dyDescent="0.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49"/>
        <v>202.9130434782609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>
        <v>1579672800</v>
      </c>
      <c r="M803" t="b">
        <v>0</v>
      </c>
      <c r="N803" t="b">
        <v>1</v>
      </c>
      <c r="O803" s="14" t="s">
        <v>2103</v>
      </c>
      <c r="P803" t="s">
        <v>2027</v>
      </c>
      <c r="Q803" t="s">
        <v>2028</v>
      </c>
      <c r="R803" s="5">
        <f t="shared" si="50"/>
        <v>44.028301886792455</v>
      </c>
      <c r="S803" s="8">
        <f t="shared" si="51"/>
        <v>43830.25</v>
      </c>
      <c r="T803" s="8">
        <f t="shared" si="52"/>
        <v>43830.25</v>
      </c>
    </row>
    <row r="804" spans="1:20" ht="31.5" x14ac:dyDescent="0.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49"/>
        <v>197.03225806451613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>
        <v>1562389200</v>
      </c>
      <c r="M804" t="b">
        <v>0</v>
      </c>
      <c r="N804" t="b">
        <v>0</v>
      </c>
      <c r="O804" s="14" t="s">
        <v>2103</v>
      </c>
      <c r="P804" t="s">
        <v>2027</v>
      </c>
      <c r="Q804" t="s">
        <v>2028</v>
      </c>
      <c r="R804" s="5">
        <f t="shared" si="50"/>
        <v>86.028169014084511</v>
      </c>
      <c r="S804" s="8">
        <f t="shared" si="51"/>
        <v>43650.208333333328</v>
      </c>
      <c r="T804" s="8">
        <f t="shared" si="52"/>
        <v>43650.208333333328</v>
      </c>
    </row>
    <row r="805" spans="1:20" ht="31.5" x14ac:dyDescent="0.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49"/>
        <v>107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>
        <v>1551506400</v>
      </c>
      <c r="M805" t="b">
        <v>0</v>
      </c>
      <c r="N805" t="b">
        <v>0</v>
      </c>
      <c r="O805" s="14" t="s">
        <v>2092</v>
      </c>
      <c r="P805" t="s">
        <v>2012</v>
      </c>
      <c r="Q805" t="s">
        <v>2013</v>
      </c>
      <c r="R805" s="5">
        <f t="shared" si="50"/>
        <v>28.012875536480685</v>
      </c>
      <c r="S805" s="8">
        <f t="shared" si="51"/>
        <v>43492.25</v>
      </c>
      <c r="T805" s="8">
        <f t="shared" si="52"/>
        <v>43492.25</v>
      </c>
    </row>
    <row r="806" spans="1:20" x14ac:dyDescent="0.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49"/>
        <v>268.73076923076923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>
        <v>1516600800</v>
      </c>
      <c r="M806" t="b">
        <v>0</v>
      </c>
      <c r="N806" t="b">
        <v>0</v>
      </c>
      <c r="O806" s="14" t="s">
        <v>2090</v>
      </c>
      <c r="P806" t="s">
        <v>2008</v>
      </c>
      <c r="Q806" t="s">
        <v>2009</v>
      </c>
      <c r="R806" s="5">
        <f t="shared" si="50"/>
        <v>32.050458715596328</v>
      </c>
      <c r="S806" s="8">
        <f t="shared" si="51"/>
        <v>43102.25</v>
      </c>
      <c r="T806" s="8">
        <f t="shared" si="52"/>
        <v>43102.25</v>
      </c>
    </row>
    <row r="807" spans="1:20" ht="31.5" x14ac:dyDescent="0.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49"/>
        <v>50.845360824742272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>
        <v>1420437600</v>
      </c>
      <c r="M807" t="b">
        <v>0</v>
      </c>
      <c r="N807" t="b">
        <v>0</v>
      </c>
      <c r="O807" s="14" t="s">
        <v>2093</v>
      </c>
      <c r="P807" t="s">
        <v>2014</v>
      </c>
      <c r="Q807" t="s">
        <v>2015</v>
      </c>
      <c r="R807" s="5">
        <f t="shared" si="50"/>
        <v>73.611940298507463</v>
      </c>
      <c r="S807" s="8">
        <f t="shared" si="51"/>
        <v>41958.25</v>
      </c>
      <c r="T807" s="8">
        <f t="shared" si="52"/>
        <v>41958.25</v>
      </c>
    </row>
    <row r="808" spans="1:20" x14ac:dyDescent="0.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49"/>
        <v>1180.2857142857142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>
        <v>1332997200</v>
      </c>
      <c r="M808" t="b">
        <v>0</v>
      </c>
      <c r="N808" t="b">
        <v>1</v>
      </c>
      <c r="O808" s="14" t="s">
        <v>2095</v>
      </c>
      <c r="P808" t="s">
        <v>2014</v>
      </c>
      <c r="Q808" t="s">
        <v>2017</v>
      </c>
      <c r="R808" s="5">
        <f t="shared" si="50"/>
        <v>108.71052631578948</v>
      </c>
      <c r="S808" s="8">
        <f t="shared" si="51"/>
        <v>40973.25</v>
      </c>
      <c r="T808" s="8">
        <f t="shared" si="52"/>
        <v>40973.25</v>
      </c>
    </row>
    <row r="809" spans="1:20" x14ac:dyDescent="0.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49"/>
        <v>264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>
        <v>1574920800</v>
      </c>
      <c r="M809" t="b">
        <v>0</v>
      </c>
      <c r="N809" t="b">
        <v>1</v>
      </c>
      <c r="O809" s="14" t="s">
        <v>2092</v>
      </c>
      <c r="P809" t="s">
        <v>2012</v>
      </c>
      <c r="Q809" t="s">
        <v>2013</v>
      </c>
      <c r="R809" s="5">
        <f t="shared" si="50"/>
        <v>42.97674418604651</v>
      </c>
      <c r="S809" s="8">
        <f t="shared" si="51"/>
        <v>43753.208333333328</v>
      </c>
      <c r="T809" s="8">
        <f t="shared" si="52"/>
        <v>43753.208333333328</v>
      </c>
    </row>
    <row r="810" spans="1:20" x14ac:dyDescent="0.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49"/>
        <v>30.44230769230769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>
        <v>1464930000</v>
      </c>
      <c r="M810" t="b">
        <v>0</v>
      </c>
      <c r="N810" t="b">
        <v>0</v>
      </c>
      <c r="O810" s="14" t="s">
        <v>2089</v>
      </c>
      <c r="P810" t="s">
        <v>2006</v>
      </c>
      <c r="Q810" t="s">
        <v>2007</v>
      </c>
      <c r="R810" s="5">
        <f t="shared" si="50"/>
        <v>83.315789473684205</v>
      </c>
      <c r="S810" s="8">
        <f t="shared" si="51"/>
        <v>42507.208333333328</v>
      </c>
      <c r="T810" s="8">
        <f t="shared" si="52"/>
        <v>42507.208333333328</v>
      </c>
    </row>
    <row r="811" spans="1:20" x14ac:dyDescent="0.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49"/>
        <v>62.880681818181813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>
        <v>1345006800</v>
      </c>
      <c r="M811" t="b">
        <v>0</v>
      </c>
      <c r="N811" t="b">
        <v>0</v>
      </c>
      <c r="O811" s="14" t="s">
        <v>2093</v>
      </c>
      <c r="P811" t="s">
        <v>2014</v>
      </c>
      <c r="Q811" t="s">
        <v>2015</v>
      </c>
      <c r="R811" s="5">
        <f t="shared" si="50"/>
        <v>42</v>
      </c>
      <c r="S811" s="8">
        <f t="shared" si="51"/>
        <v>41135.208333333336</v>
      </c>
      <c r="T811" s="8">
        <f t="shared" si="52"/>
        <v>41135.208333333336</v>
      </c>
    </row>
    <row r="812" spans="1:20" x14ac:dyDescent="0.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49"/>
        <v>193.125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>
        <v>1512712800</v>
      </c>
      <c r="M812" t="b">
        <v>0</v>
      </c>
      <c r="N812" t="b">
        <v>1</v>
      </c>
      <c r="O812" s="14" t="s">
        <v>2092</v>
      </c>
      <c r="P812" t="s">
        <v>2012</v>
      </c>
      <c r="Q812" t="s">
        <v>2013</v>
      </c>
      <c r="R812" s="5">
        <f t="shared" si="50"/>
        <v>55.927601809954751</v>
      </c>
      <c r="S812" s="8">
        <f t="shared" si="51"/>
        <v>43067.25</v>
      </c>
      <c r="T812" s="8">
        <f t="shared" si="52"/>
        <v>43067.25</v>
      </c>
    </row>
    <row r="813" spans="1:20" x14ac:dyDescent="0.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49"/>
        <v>77.102702702702715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>
        <v>1452492000</v>
      </c>
      <c r="M813" t="b">
        <v>0</v>
      </c>
      <c r="N813" t="b">
        <v>1</v>
      </c>
      <c r="O813" s="14" t="s">
        <v>2100</v>
      </c>
      <c r="P813" t="s">
        <v>2023</v>
      </c>
      <c r="Q813" t="s">
        <v>2024</v>
      </c>
      <c r="R813" s="5">
        <f t="shared" si="50"/>
        <v>105.03681885125184</v>
      </c>
      <c r="S813" s="8">
        <f t="shared" si="51"/>
        <v>42378.25</v>
      </c>
      <c r="T813" s="8">
        <f t="shared" si="52"/>
        <v>42378.25</v>
      </c>
    </row>
    <row r="814" spans="1:20" x14ac:dyDescent="0.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49"/>
        <v>225.52763819095478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s="14" t="s">
        <v>2098</v>
      </c>
      <c r="P814" t="s">
        <v>2020</v>
      </c>
      <c r="Q814" t="s">
        <v>2021</v>
      </c>
      <c r="R814" s="5">
        <f t="shared" si="50"/>
        <v>48</v>
      </c>
      <c r="S814" s="8">
        <f t="shared" si="51"/>
        <v>43206.208333333328</v>
      </c>
      <c r="T814" s="8">
        <f t="shared" si="52"/>
        <v>43206.208333333328</v>
      </c>
    </row>
    <row r="815" spans="1:20" x14ac:dyDescent="0.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49"/>
        <v>239.40625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>
        <v>1346907600</v>
      </c>
      <c r="M815" t="b">
        <v>0</v>
      </c>
      <c r="N815" t="b">
        <v>0</v>
      </c>
      <c r="O815" s="14" t="s">
        <v>2100</v>
      </c>
      <c r="P815" t="s">
        <v>2023</v>
      </c>
      <c r="Q815" t="s">
        <v>2024</v>
      </c>
      <c r="R815" s="5">
        <f t="shared" si="50"/>
        <v>112.66176470588235</v>
      </c>
      <c r="S815" s="8">
        <f t="shared" si="51"/>
        <v>41148.208333333336</v>
      </c>
      <c r="T815" s="8">
        <f t="shared" si="52"/>
        <v>41148.208333333336</v>
      </c>
    </row>
    <row r="816" spans="1:20" x14ac:dyDescent="0.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49"/>
        <v>92.1875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>
        <v>1464498000</v>
      </c>
      <c r="M816" t="b">
        <v>0</v>
      </c>
      <c r="N816" t="b">
        <v>1</v>
      </c>
      <c r="O816" s="14" t="s">
        <v>2090</v>
      </c>
      <c r="P816" t="s">
        <v>2008</v>
      </c>
      <c r="Q816" t="s">
        <v>2009</v>
      </c>
      <c r="R816" s="5">
        <f t="shared" si="50"/>
        <v>81.944444444444443</v>
      </c>
      <c r="S816" s="8">
        <f t="shared" si="51"/>
        <v>42517.208333333328</v>
      </c>
      <c r="T816" s="8">
        <f t="shared" si="52"/>
        <v>42517.208333333328</v>
      </c>
    </row>
    <row r="817" spans="1:20" ht="31.5" x14ac:dyDescent="0.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49"/>
        <v>130.23333333333335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s="14" t="s">
        <v>2090</v>
      </c>
      <c r="P817" t="s">
        <v>2008</v>
      </c>
      <c r="Q817" t="s">
        <v>2009</v>
      </c>
      <c r="R817" s="5">
        <f t="shared" si="50"/>
        <v>64.049180327868854</v>
      </c>
      <c r="S817" s="8">
        <f t="shared" si="51"/>
        <v>43068.25</v>
      </c>
      <c r="T817" s="8">
        <f t="shared" si="52"/>
        <v>43068.25</v>
      </c>
    </row>
    <row r="818" spans="1:20" x14ac:dyDescent="0.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49"/>
        <v>615.21739130434787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>
        <v>1392184800</v>
      </c>
      <c r="M818" t="b">
        <v>1</v>
      </c>
      <c r="N818" t="b">
        <v>1</v>
      </c>
      <c r="O818" s="14" t="s">
        <v>2092</v>
      </c>
      <c r="P818" t="s">
        <v>2012</v>
      </c>
      <c r="Q818" t="s">
        <v>2013</v>
      </c>
      <c r="R818" s="5">
        <f t="shared" si="50"/>
        <v>106.39097744360902</v>
      </c>
      <c r="S818" s="8">
        <f t="shared" si="51"/>
        <v>41680.25</v>
      </c>
      <c r="T818" s="8">
        <f t="shared" si="52"/>
        <v>41680.25</v>
      </c>
    </row>
    <row r="819" spans="1:20" x14ac:dyDescent="0.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49"/>
        <v>368.79532163742692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>
        <v>1559365200</v>
      </c>
      <c r="M819" t="b">
        <v>0</v>
      </c>
      <c r="N819" t="b">
        <v>1</v>
      </c>
      <c r="O819" s="14" t="s">
        <v>2098</v>
      </c>
      <c r="P819" t="s">
        <v>2020</v>
      </c>
      <c r="Q819" t="s">
        <v>2021</v>
      </c>
      <c r="R819" s="5">
        <f t="shared" si="50"/>
        <v>76.011249497790274</v>
      </c>
      <c r="S819" s="8">
        <f t="shared" si="51"/>
        <v>43589.208333333328</v>
      </c>
      <c r="T819" s="8">
        <f t="shared" si="52"/>
        <v>43589.208333333328</v>
      </c>
    </row>
    <row r="820" spans="1:20" x14ac:dyDescent="0.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49"/>
        <v>1094.8571428571429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>
        <v>1549173600</v>
      </c>
      <c r="M820" t="b">
        <v>0</v>
      </c>
      <c r="N820" t="b">
        <v>1</v>
      </c>
      <c r="O820" s="14" t="s">
        <v>2092</v>
      </c>
      <c r="P820" t="s">
        <v>2012</v>
      </c>
      <c r="Q820" t="s">
        <v>2013</v>
      </c>
      <c r="R820" s="5">
        <f t="shared" si="50"/>
        <v>111.07246376811594</v>
      </c>
      <c r="S820" s="8">
        <f t="shared" si="51"/>
        <v>43486.25</v>
      </c>
      <c r="T820" s="8">
        <f t="shared" si="52"/>
        <v>43486.25</v>
      </c>
    </row>
    <row r="821" spans="1:20" ht="31.5" x14ac:dyDescent="0.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49"/>
        <v>50.662921348314605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>
        <v>1355032800</v>
      </c>
      <c r="M821" t="b">
        <v>1</v>
      </c>
      <c r="N821" t="b">
        <v>0</v>
      </c>
      <c r="O821" s="14" t="s">
        <v>2100</v>
      </c>
      <c r="P821" t="s">
        <v>2023</v>
      </c>
      <c r="Q821" t="s">
        <v>2024</v>
      </c>
      <c r="R821" s="5">
        <f t="shared" si="50"/>
        <v>95.936170212765958</v>
      </c>
      <c r="S821" s="8">
        <f t="shared" si="51"/>
        <v>41237.25</v>
      </c>
      <c r="T821" s="8">
        <f t="shared" si="52"/>
        <v>41237.25</v>
      </c>
    </row>
    <row r="822" spans="1:20" x14ac:dyDescent="0.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49"/>
        <v>800.6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>
        <v>1533963600</v>
      </c>
      <c r="M822" t="b">
        <v>0</v>
      </c>
      <c r="N822" t="b">
        <v>1</v>
      </c>
      <c r="O822" s="14" t="s">
        <v>2090</v>
      </c>
      <c r="P822" t="s">
        <v>2008</v>
      </c>
      <c r="Q822" t="s">
        <v>2009</v>
      </c>
      <c r="R822" s="5">
        <f t="shared" si="50"/>
        <v>43.043010752688176</v>
      </c>
      <c r="S822" s="8">
        <f t="shared" si="51"/>
        <v>43310.208333333328</v>
      </c>
      <c r="T822" s="8">
        <f t="shared" si="52"/>
        <v>43310.208333333328</v>
      </c>
    </row>
    <row r="823" spans="1:20" x14ac:dyDescent="0.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49"/>
        <v>291.28571428571428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>
        <v>1489381200</v>
      </c>
      <c r="M823" t="b">
        <v>0</v>
      </c>
      <c r="N823" t="b">
        <v>0</v>
      </c>
      <c r="O823" s="14" t="s">
        <v>2093</v>
      </c>
      <c r="P823" t="s">
        <v>2014</v>
      </c>
      <c r="Q823" t="s">
        <v>2015</v>
      </c>
      <c r="R823" s="5">
        <f t="shared" si="50"/>
        <v>67.966666666666669</v>
      </c>
      <c r="S823" s="8">
        <f t="shared" si="51"/>
        <v>42794.25</v>
      </c>
      <c r="T823" s="8">
        <f t="shared" si="52"/>
        <v>42794.25</v>
      </c>
    </row>
    <row r="824" spans="1:20" x14ac:dyDescent="0.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49"/>
        <v>349.9666666666667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>
        <v>1395032400</v>
      </c>
      <c r="M824" t="b">
        <v>0</v>
      </c>
      <c r="N824" t="b">
        <v>0</v>
      </c>
      <c r="O824" s="14" t="s">
        <v>2090</v>
      </c>
      <c r="P824" t="s">
        <v>2008</v>
      </c>
      <c r="Q824" t="s">
        <v>2009</v>
      </c>
      <c r="R824" s="5">
        <f t="shared" si="50"/>
        <v>89.991428571428571</v>
      </c>
      <c r="S824" s="8">
        <f t="shared" si="51"/>
        <v>41698.25</v>
      </c>
      <c r="T824" s="8">
        <f t="shared" si="52"/>
        <v>41698.25</v>
      </c>
    </row>
    <row r="825" spans="1:20" x14ac:dyDescent="0.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49"/>
        <v>357.07317073170731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>
        <v>1412485200</v>
      </c>
      <c r="M825" t="b">
        <v>1</v>
      </c>
      <c r="N825" t="b">
        <v>1</v>
      </c>
      <c r="O825" s="14" t="s">
        <v>2090</v>
      </c>
      <c r="P825" t="s">
        <v>2008</v>
      </c>
      <c r="Q825" t="s">
        <v>2009</v>
      </c>
      <c r="R825" s="5">
        <f t="shared" si="50"/>
        <v>58.095238095238095</v>
      </c>
      <c r="S825" s="8">
        <f t="shared" si="51"/>
        <v>41892.208333333336</v>
      </c>
      <c r="T825" s="8">
        <f t="shared" si="52"/>
        <v>41892.208333333336</v>
      </c>
    </row>
    <row r="826" spans="1:20" x14ac:dyDescent="0.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49"/>
        <v>126.48941176470588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>
        <v>1279688400</v>
      </c>
      <c r="M826" t="b">
        <v>0</v>
      </c>
      <c r="N826" t="b">
        <v>1</v>
      </c>
      <c r="O826" s="14" t="s">
        <v>2098</v>
      </c>
      <c r="P826" t="s">
        <v>2020</v>
      </c>
      <c r="Q826" t="s">
        <v>2021</v>
      </c>
      <c r="R826" s="5">
        <f t="shared" si="50"/>
        <v>83.996875000000003</v>
      </c>
      <c r="S826" s="8">
        <f t="shared" si="51"/>
        <v>40348.208333333336</v>
      </c>
      <c r="T826" s="8">
        <f t="shared" si="52"/>
        <v>40348.208333333336</v>
      </c>
    </row>
    <row r="827" spans="1:20" x14ac:dyDescent="0.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49"/>
        <v>387.5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>
        <v>1501995600</v>
      </c>
      <c r="M827" t="b">
        <v>0</v>
      </c>
      <c r="N827" t="b">
        <v>0</v>
      </c>
      <c r="O827" s="14" t="s">
        <v>2101</v>
      </c>
      <c r="P827" t="s">
        <v>2014</v>
      </c>
      <c r="Q827" t="s">
        <v>2025</v>
      </c>
      <c r="R827" s="5">
        <f t="shared" si="50"/>
        <v>88.853503184713375</v>
      </c>
      <c r="S827" s="8">
        <f t="shared" si="51"/>
        <v>42941.208333333328</v>
      </c>
      <c r="T827" s="8">
        <f t="shared" si="52"/>
        <v>42941.208333333328</v>
      </c>
    </row>
    <row r="828" spans="1:20" ht="31.5" x14ac:dyDescent="0.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49"/>
        <v>457.03571428571428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>
        <v>1294639200</v>
      </c>
      <c r="M828" t="b">
        <v>0</v>
      </c>
      <c r="N828" t="b">
        <v>1</v>
      </c>
      <c r="O828" s="14" t="s">
        <v>2092</v>
      </c>
      <c r="P828" t="s">
        <v>2012</v>
      </c>
      <c r="Q828" t="s">
        <v>2013</v>
      </c>
      <c r="R828" s="5">
        <f t="shared" si="50"/>
        <v>65.963917525773198</v>
      </c>
      <c r="S828" s="8">
        <f t="shared" si="51"/>
        <v>40525.25</v>
      </c>
      <c r="T828" s="8">
        <f t="shared" si="52"/>
        <v>40525.25</v>
      </c>
    </row>
    <row r="829" spans="1:20" ht="31.5" x14ac:dyDescent="0.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49"/>
        <v>266.69565217391306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>
        <v>1305435600</v>
      </c>
      <c r="M829" t="b">
        <v>0</v>
      </c>
      <c r="N829" t="b">
        <v>1</v>
      </c>
      <c r="O829" s="14" t="s">
        <v>2095</v>
      </c>
      <c r="P829" t="s">
        <v>2014</v>
      </c>
      <c r="Q829" t="s">
        <v>2017</v>
      </c>
      <c r="R829" s="5">
        <f t="shared" si="50"/>
        <v>74.804878048780495</v>
      </c>
      <c r="S829" s="8">
        <f t="shared" si="51"/>
        <v>40666.208333333336</v>
      </c>
      <c r="T829" s="8">
        <f t="shared" si="52"/>
        <v>40666.208333333336</v>
      </c>
    </row>
    <row r="830" spans="1:20" ht="31.5" x14ac:dyDescent="0.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>
        <v>1537592400</v>
      </c>
      <c r="M830" t="b">
        <v>0</v>
      </c>
      <c r="N830" t="b">
        <v>0</v>
      </c>
      <c r="O830" s="14" t="s">
        <v>2092</v>
      </c>
      <c r="P830" t="s">
        <v>2012</v>
      </c>
      <c r="Q830" t="s">
        <v>2013</v>
      </c>
      <c r="R830" s="5">
        <f t="shared" si="50"/>
        <v>69.98571428571428</v>
      </c>
      <c r="S830" s="8">
        <f t="shared" si="51"/>
        <v>43340.208333333328</v>
      </c>
      <c r="T830" s="8">
        <f t="shared" si="52"/>
        <v>43340.208333333328</v>
      </c>
    </row>
    <row r="831" spans="1:20" x14ac:dyDescent="0.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49"/>
        <v>51.34375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>
        <v>1435122000</v>
      </c>
      <c r="M831" t="b">
        <v>0</v>
      </c>
      <c r="N831" t="b">
        <v>0</v>
      </c>
      <c r="O831" s="14" t="s">
        <v>2092</v>
      </c>
      <c r="P831" t="s">
        <v>2012</v>
      </c>
      <c r="Q831" t="s">
        <v>2013</v>
      </c>
      <c r="R831" s="5">
        <f t="shared" si="50"/>
        <v>32.006493506493506</v>
      </c>
      <c r="S831" s="8">
        <f t="shared" si="51"/>
        <v>42164.208333333328</v>
      </c>
      <c r="T831" s="8">
        <f t="shared" si="52"/>
        <v>42164.208333333328</v>
      </c>
    </row>
    <row r="832" spans="1:20" ht="31.5" x14ac:dyDescent="0.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49"/>
        <v>1.1710526315789473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>
        <v>1520056800</v>
      </c>
      <c r="M832" t="b">
        <v>0</v>
      </c>
      <c r="N832" t="b">
        <v>0</v>
      </c>
      <c r="O832" s="14" t="s">
        <v>2092</v>
      </c>
      <c r="P832" t="s">
        <v>2012</v>
      </c>
      <c r="Q832" t="s">
        <v>2013</v>
      </c>
      <c r="R832" s="5">
        <f t="shared" si="50"/>
        <v>64.727272727272734</v>
      </c>
      <c r="S832" s="8">
        <f t="shared" si="51"/>
        <v>43103.25</v>
      </c>
      <c r="T832" s="8">
        <f t="shared" si="52"/>
        <v>43103.25</v>
      </c>
    </row>
    <row r="833" spans="1:20" ht="31.5" x14ac:dyDescent="0.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49"/>
        <v>108.97734294541709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>
        <v>1335675600</v>
      </c>
      <c r="M833" t="b">
        <v>0</v>
      </c>
      <c r="N833" t="b">
        <v>0</v>
      </c>
      <c r="O833" s="14" t="s">
        <v>2103</v>
      </c>
      <c r="P833" t="s">
        <v>2027</v>
      </c>
      <c r="Q833" t="s">
        <v>2028</v>
      </c>
      <c r="R833" s="5">
        <f t="shared" si="50"/>
        <v>24.998110087408456</v>
      </c>
      <c r="S833" s="8">
        <f t="shared" si="51"/>
        <v>40994.208333333336</v>
      </c>
      <c r="T833" s="8">
        <f t="shared" si="52"/>
        <v>40994.208333333336</v>
      </c>
    </row>
    <row r="834" spans="1:20" x14ac:dyDescent="0.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si="49"/>
        <v>315.17592592592592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>
        <v>1448431200</v>
      </c>
      <c r="M834" t="b">
        <v>1</v>
      </c>
      <c r="N834" t="b">
        <v>0</v>
      </c>
      <c r="O834" s="14" t="s">
        <v>2107</v>
      </c>
      <c r="P834" t="s">
        <v>2020</v>
      </c>
      <c r="Q834" t="s">
        <v>2032</v>
      </c>
      <c r="R834" s="5">
        <f t="shared" si="50"/>
        <v>104.97764070932922</v>
      </c>
      <c r="S834" s="8">
        <f t="shared" si="51"/>
        <v>42299.208333333328</v>
      </c>
      <c r="T834" s="8">
        <f t="shared" si="52"/>
        <v>42299.208333333328</v>
      </c>
    </row>
    <row r="835" spans="1:20" x14ac:dyDescent="0.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ref="F835:F898" si="53">E835/D835*100</f>
        <v>157.69117647058823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>
        <v>1298613600</v>
      </c>
      <c r="M835" t="b">
        <v>0</v>
      </c>
      <c r="N835" t="b">
        <v>0</v>
      </c>
      <c r="O835" s="14" t="s">
        <v>2107</v>
      </c>
      <c r="P835" t="s">
        <v>2020</v>
      </c>
      <c r="Q835" t="s">
        <v>2032</v>
      </c>
      <c r="R835" s="5">
        <f t="shared" ref="R835:R898" si="54">E835/H835</f>
        <v>64.987878787878785</v>
      </c>
      <c r="S835" s="8">
        <f t="shared" ref="S835:S898" si="55">(((K835/60)/60)/24)+DATE(1970,1,1)</f>
        <v>40588.25</v>
      </c>
      <c r="T835" s="8">
        <f t="shared" ref="T835:T898" si="56">(((K835/60)/60)/24)+DATE(1970,1,1)</f>
        <v>40588.25</v>
      </c>
    </row>
    <row r="836" spans="1:20" x14ac:dyDescent="0.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53"/>
        <v>153.8082191780822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>
        <v>1372482000</v>
      </c>
      <c r="M836" t="b">
        <v>0</v>
      </c>
      <c r="N836" t="b">
        <v>0</v>
      </c>
      <c r="O836" s="14" t="s">
        <v>2092</v>
      </c>
      <c r="P836" t="s">
        <v>2012</v>
      </c>
      <c r="Q836" t="s">
        <v>2013</v>
      </c>
      <c r="R836" s="5">
        <f t="shared" si="54"/>
        <v>94.352941176470594</v>
      </c>
      <c r="S836" s="8">
        <f t="shared" si="55"/>
        <v>41448.208333333336</v>
      </c>
      <c r="T836" s="8">
        <f t="shared" si="56"/>
        <v>41448.208333333336</v>
      </c>
    </row>
    <row r="837" spans="1:20" x14ac:dyDescent="0.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si="53"/>
        <v>89.738979118329468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>
        <v>1425621600</v>
      </c>
      <c r="M837" t="b">
        <v>0</v>
      </c>
      <c r="N837" t="b">
        <v>0</v>
      </c>
      <c r="O837" s="14" t="s">
        <v>2091</v>
      </c>
      <c r="P837" t="s">
        <v>2010</v>
      </c>
      <c r="Q837" t="s">
        <v>2011</v>
      </c>
      <c r="R837" s="5">
        <f t="shared" si="54"/>
        <v>44.001706484641637</v>
      </c>
      <c r="S837" s="8">
        <f t="shared" si="55"/>
        <v>42063.25</v>
      </c>
      <c r="T837" s="8">
        <f t="shared" si="56"/>
        <v>42063.25</v>
      </c>
    </row>
    <row r="838" spans="1:20" x14ac:dyDescent="0.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53"/>
        <v>75.135802469135797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>
        <v>1266300000</v>
      </c>
      <c r="M838" t="b">
        <v>0</v>
      </c>
      <c r="N838" t="b">
        <v>0</v>
      </c>
      <c r="O838" s="14" t="s">
        <v>2096</v>
      </c>
      <c r="P838" t="s">
        <v>2008</v>
      </c>
      <c r="Q838" t="s">
        <v>2018</v>
      </c>
      <c r="R838" s="5">
        <f t="shared" si="54"/>
        <v>64.744680851063833</v>
      </c>
      <c r="S838" s="8">
        <f t="shared" si="55"/>
        <v>40214.25</v>
      </c>
      <c r="T838" s="8">
        <f t="shared" si="56"/>
        <v>40214.25</v>
      </c>
    </row>
    <row r="839" spans="1:20" x14ac:dyDescent="0.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53"/>
        <v>852.88135593220341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>
        <v>1305867600</v>
      </c>
      <c r="M839" t="b">
        <v>0</v>
      </c>
      <c r="N839" t="b">
        <v>0</v>
      </c>
      <c r="O839" s="14" t="s">
        <v>2106</v>
      </c>
      <c r="P839" t="s">
        <v>2008</v>
      </c>
      <c r="Q839" t="s">
        <v>2031</v>
      </c>
      <c r="R839" s="5">
        <f t="shared" si="54"/>
        <v>84.00667779632721</v>
      </c>
      <c r="S839" s="8">
        <f t="shared" si="55"/>
        <v>40629.208333333336</v>
      </c>
      <c r="T839" s="8">
        <f t="shared" si="56"/>
        <v>40629.208333333336</v>
      </c>
    </row>
    <row r="840" spans="1:20" x14ac:dyDescent="0.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53"/>
        <v>138.90625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>
        <v>1538802000</v>
      </c>
      <c r="M840" t="b">
        <v>0</v>
      </c>
      <c r="N840" t="b">
        <v>0</v>
      </c>
      <c r="O840" s="14" t="s">
        <v>2092</v>
      </c>
      <c r="P840" t="s">
        <v>2012</v>
      </c>
      <c r="Q840" t="s">
        <v>2013</v>
      </c>
      <c r="R840" s="5">
        <f t="shared" si="54"/>
        <v>34.061302681992338</v>
      </c>
      <c r="S840" s="8">
        <f t="shared" si="55"/>
        <v>43370.208333333328</v>
      </c>
      <c r="T840" s="8">
        <f t="shared" si="56"/>
        <v>43370.208333333328</v>
      </c>
    </row>
    <row r="841" spans="1:20" x14ac:dyDescent="0.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53"/>
        <v>190.18181818181819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>
        <v>1398920400</v>
      </c>
      <c r="M841" t="b">
        <v>0</v>
      </c>
      <c r="N841" t="b">
        <v>1</v>
      </c>
      <c r="O841" s="14" t="s">
        <v>2093</v>
      </c>
      <c r="P841" t="s">
        <v>2014</v>
      </c>
      <c r="Q841" t="s">
        <v>2015</v>
      </c>
      <c r="R841" s="5">
        <f t="shared" si="54"/>
        <v>93.273885350318466</v>
      </c>
      <c r="S841" s="8">
        <f t="shared" si="55"/>
        <v>41715.208333333336</v>
      </c>
      <c r="T841" s="8">
        <f t="shared" si="56"/>
        <v>41715.208333333336</v>
      </c>
    </row>
    <row r="842" spans="1:20" x14ac:dyDescent="0.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53"/>
        <v>100.24333619948409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>
        <v>1405659600</v>
      </c>
      <c r="M842" t="b">
        <v>0</v>
      </c>
      <c r="N842" t="b">
        <v>1</v>
      </c>
      <c r="O842" s="14" t="s">
        <v>2092</v>
      </c>
      <c r="P842" t="s">
        <v>2012</v>
      </c>
      <c r="Q842" t="s">
        <v>2013</v>
      </c>
      <c r="R842" s="5">
        <f t="shared" si="54"/>
        <v>32.998301726577978</v>
      </c>
      <c r="S842" s="8">
        <f t="shared" si="55"/>
        <v>41836.208333333336</v>
      </c>
      <c r="T842" s="8">
        <f t="shared" si="56"/>
        <v>41836.208333333336</v>
      </c>
    </row>
    <row r="843" spans="1:20" x14ac:dyDescent="0.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53"/>
        <v>142.75824175824175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>
        <v>1457244000</v>
      </c>
      <c r="M843" t="b">
        <v>0</v>
      </c>
      <c r="N843" t="b">
        <v>0</v>
      </c>
      <c r="O843" s="14" t="s">
        <v>2091</v>
      </c>
      <c r="P843" t="s">
        <v>2010</v>
      </c>
      <c r="Q843" t="s">
        <v>2011</v>
      </c>
      <c r="R843" s="5">
        <f t="shared" si="54"/>
        <v>83.812903225806451</v>
      </c>
      <c r="S843" s="8">
        <f t="shared" si="55"/>
        <v>42419.25</v>
      </c>
      <c r="T843" s="8">
        <f t="shared" si="56"/>
        <v>42419.25</v>
      </c>
    </row>
    <row r="844" spans="1:20" ht="31.5" x14ac:dyDescent="0.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53"/>
        <v>563.13333333333333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>
        <v>1529298000</v>
      </c>
      <c r="M844" t="b">
        <v>0</v>
      </c>
      <c r="N844" t="b">
        <v>0</v>
      </c>
      <c r="O844" s="14" t="s">
        <v>2097</v>
      </c>
      <c r="P844" t="s">
        <v>2010</v>
      </c>
      <c r="Q844" t="s">
        <v>2019</v>
      </c>
      <c r="R844" s="5">
        <f t="shared" si="54"/>
        <v>63.992424242424242</v>
      </c>
      <c r="S844" s="8">
        <f t="shared" si="55"/>
        <v>43266.208333333328</v>
      </c>
      <c r="T844" s="8">
        <f t="shared" si="56"/>
        <v>43266.208333333328</v>
      </c>
    </row>
    <row r="845" spans="1:20" ht="31.5" x14ac:dyDescent="0.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53"/>
        <v>30.715909090909086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>
        <v>1535778000</v>
      </c>
      <c r="M845" t="b">
        <v>0</v>
      </c>
      <c r="N845" t="b">
        <v>0</v>
      </c>
      <c r="O845" s="14" t="s">
        <v>2103</v>
      </c>
      <c r="P845" t="s">
        <v>2027</v>
      </c>
      <c r="Q845" t="s">
        <v>2028</v>
      </c>
      <c r="R845" s="5">
        <f t="shared" si="54"/>
        <v>81.909090909090907</v>
      </c>
      <c r="S845" s="8">
        <f t="shared" si="55"/>
        <v>43338.208333333328</v>
      </c>
      <c r="T845" s="8">
        <f t="shared" si="56"/>
        <v>43338.208333333328</v>
      </c>
    </row>
    <row r="846" spans="1:20" x14ac:dyDescent="0.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53"/>
        <v>99.39772727272728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>
        <v>1327471200</v>
      </c>
      <c r="M846" t="b">
        <v>0</v>
      </c>
      <c r="N846" t="b">
        <v>0</v>
      </c>
      <c r="O846" s="14" t="s">
        <v>2093</v>
      </c>
      <c r="P846" t="s">
        <v>2014</v>
      </c>
      <c r="Q846" t="s">
        <v>2015</v>
      </c>
      <c r="R846" s="5">
        <f t="shared" si="54"/>
        <v>93.053191489361708</v>
      </c>
      <c r="S846" s="8">
        <f t="shared" si="55"/>
        <v>40930.25</v>
      </c>
      <c r="T846" s="8">
        <f t="shared" si="56"/>
        <v>40930.25</v>
      </c>
    </row>
    <row r="847" spans="1:20" x14ac:dyDescent="0.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53"/>
        <v>197.54935622317598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>
        <v>1529557200</v>
      </c>
      <c r="M847" t="b">
        <v>0</v>
      </c>
      <c r="N847" t="b">
        <v>0</v>
      </c>
      <c r="O847" s="14" t="s">
        <v>2091</v>
      </c>
      <c r="P847" t="s">
        <v>2010</v>
      </c>
      <c r="Q847" t="s">
        <v>2011</v>
      </c>
      <c r="R847" s="5">
        <f t="shared" si="54"/>
        <v>101.98449039881831</v>
      </c>
      <c r="S847" s="8">
        <f t="shared" si="55"/>
        <v>43235.208333333328</v>
      </c>
      <c r="T847" s="8">
        <f t="shared" si="56"/>
        <v>43235.208333333328</v>
      </c>
    </row>
    <row r="848" spans="1:20" x14ac:dyDescent="0.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53"/>
        <v>508.5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>
        <v>1535259600</v>
      </c>
      <c r="M848" t="b">
        <v>1</v>
      </c>
      <c r="N848" t="b">
        <v>1</v>
      </c>
      <c r="O848" s="14" t="s">
        <v>2091</v>
      </c>
      <c r="P848" t="s">
        <v>2010</v>
      </c>
      <c r="Q848" t="s">
        <v>2011</v>
      </c>
      <c r="R848" s="5">
        <f t="shared" si="54"/>
        <v>105.9375</v>
      </c>
      <c r="S848" s="8">
        <f t="shared" si="55"/>
        <v>43302.208333333328</v>
      </c>
      <c r="T848" s="8">
        <f t="shared" si="56"/>
        <v>43302.208333333328</v>
      </c>
    </row>
    <row r="849" spans="1:20" x14ac:dyDescent="0.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53"/>
        <v>237.74468085106383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>
        <v>1515564000</v>
      </c>
      <c r="M849" t="b">
        <v>0</v>
      </c>
      <c r="N849" t="b">
        <v>0</v>
      </c>
      <c r="O849" s="14" t="s">
        <v>2089</v>
      </c>
      <c r="P849" t="s">
        <v>2006</v>
      </c>
      <c r="Q849" t="s">
        <v>2007</v>
      </c>
      <c r="R849" s="5">
        <f t="shared" si="54"/>
        <v>101.58181818181818</v>
      </c>
      <c r="S849" s="8">
        <f t="shared" si="55"/>
        <v>43107.25</v>
      </c>
      <c r="T849" s="8">
        <f t="shared" si="56"/>
        <v>43107.25</v>
      </c>
    </row>
    <row r="850" spans="1:20" x14ac:dyDescent="0.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53"/>
        <v>338.46875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>
        <v>1277096400</v>
      </c>
      <c r="M850" t="b">
        <v>0</v>
      </c>
      <c r="N850" t="b">
        <v>0</v>
      </c>
      <c r="O850" s="14" t="s">
        <v>2095</v>
      </c>
      <c r="P850" t="s">
        <v>2014</v>
      </c>
      <c r="Q850" t="s">
        <v>2017</v>
      </c>
      <c r="R850" s="5">
        <f t="shared" si="54"/>
        <v>62.970930232558139</v>
      </c>
      <c r="S850" s="8">
        <f t="shared" si="55"/>
        <v>40341.208333333336</v>
      </c>
      <c r="T850" s="8">
        <f t="shared" si="56"/>
        <v>40341.208333333336</v>
      </c>
    </row>
    <row r="851" spans="1:20" x14ac:dyDescent="0.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53"/>
        <v>133.08955223880596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>
        <v>1329026400</v>
      </c>
      <c r="M851" t="b">
        <v>0</v>
      </c>
      <c r="N851" t="b">
        <v>1</v>
      </c>
      <c r="O851" s="14" t="s">
        <v>2096</v>
      </c>
      <c r="P851" t="s">
        <v>2008</v>
      </c>
      <c r="Q851" t="s">
        <v>2018</v>
      </c>
      <c r="R851" s="5">
        <f t="shared" si="54"/>
        <v>29.045602605863191</v>
      </c>
      <c r="S851" s="8">
        <f t="shared" si="55"/>
        <v>40948.25</v>
      </c>
      <c r="T851" s="8">
        <f t="shared" si="56"/>
        <v>40948.25</v>
      </c>
    </row>
    <row r="852" spans="1:20" x14ac:dyDescent="0.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>
        <v>1322978400</v>
      </c>
      <c r="M852" t="b">
        <v>1</v>
      </c>
      <c r="N852" t="b">
        <v>0</v>
      </c>
      <c r="O852" s="14" t="s">
        <v>2090</v>
      </c>
      <c r="P852" t="s">
        <v>2008</v>
      </c>
      <c r="Q852" t="s">
        <v>2009</v>
      </c>
      <c r="R852" s="5">
        <f t="shared" si="54"/>
        <v>1</v>
      </c>
      <c r="S852" s="8">
        <f t="shared" si="55"/>
        <v>40866.25</v>
      </c>
      <c r="T852" s="8">
        <f t="shared" si="56"/>
        <v>40866.25</v>
      </c>
    </row>
    <row r="853" spans="1:20" ht="31.5" x14ac:dyDescent="0.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53"/>
        <v>207.79999999999998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>
        <v>1338786000</v>
      </c>
      <c r="M853" t="b">
        <v>0</v>
      </c>
      <c r="N853" t="b">
        <v>0</v>
      </c>
      <c r="O853" s="14" t="s">
        <v>2094</v>
      </c>
      <c r="P853" t="s">
        <v>2008</v>
      </c>
      <c r="Q853" t="s">
        <v>2016</v>
      </c>
      <c r="R853" s="5">
        <f t="shared" si="54"/>
        <v>77.924999999999997</v>
      </c>
      <c r="S853" s="8">
        <f t="shared" si="55"/>
        <v>41031.208333333336</v>
      </c>
      <c r="T853" s="8">
        <f t="shared" si="56"/>
        <v>41031.208333333336</v>
      </c>
    </row>
    <row r="854" spans="1:20" x14ac:dyDescent="0.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53"/>
        <v>51.122448979591837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>
        <v>1311656400</v>
      </c>
      <c r="M854" t="b">
        <v>0</v>
      </c>
      <c r="N854" t="b">
        <v>1</v>
      </c>
      <c r="O854" s="14" t="s">
        <v>2100</v>
      </c>
      <c r="P854" t="s">
        <v>2023</v>
      </c>
      <c r="Q854" t="s">
        <v>2024</v>
      </c>
      <c r="R854" s="5">
        <f t="shared" si="54"/>
        <v>80.806451612903231</v>
      </c>
      <c r="S854" s="8">
        <f t="shared" si="55"/>
        <v>40740.208333333336</v>
      </c>
      <c r="T854" s="8">
        <f t="shared" si="56"/>
        <v>40740.208333333336</v>
      </c>
    </row>
    <row r="855" spans="1:20" x14ac:dyDescent="0.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53"/>
        <v>652.05847953216369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s="14" t="s">
        <v>2096</v>
      </c>
      <c r="P855" t="s">
        <v>2008</v>
      </c>
      <c r="Q855" t="s">
        <v>2018</v>
      </c>
      <c r="R855" s="5">
        <f t="shared" si="54"/>
        <v>76.006816632583508</v>
      </c>
      <c r="S855" s="8">
        <f t="shared" si="55"/>
        <v>40714.208333333336</v>
      </c>
      <c r="T855" s="8">
        <f t="shared" si="56"/>
        <v>40714.208333333336</v>
      </c>
    </row>
    <row r="856" spans="1:20" x14ac:dyDescent="0.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53"/>
        <v>113.63099415204678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s="14" t="s">
        <v>2102</v>
      </c>
      <c r="P856" t="s">
        <v>2020</v>
      </c>
      <c r="Q856" t="s">
        <v>2026</v>
      </c>
      <c r="R856" s="5">
        <f t="shared" si="54"/>
        <v>72.993613824192337</v>
      </c>
      <c r="S856" s="8">
        <f t="shared" si="55"/>
        <v>43787.25</v>
      </c>
      <c r="T856" s="8">
        <f t="shared" si="56"/>
        <v>43787.25</v>
      </c>
    </row>
    <row r="857" spans="1:20" x14ac:dyDescent="0.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53"/>
        <v>102.37606837606839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>
        <v>1311051600</v>
      </c>
      <c r="M857" t="b">
        <v>0</v>
      </c>
      <c r="N857" t="b">
        <v>0</v>
      </c>
      <c r="O857" s="14" t="s">
        <v>2092</v>
      </c>
      <c r="P857" t="s">
        <v>2012</v>
      </c>
      <c r="Q857" t="s">
        <v>2013</v>
      </c>
      <c r="R857" s="5">
        <f t="shared" si="54"/>
        <v>53</v>
      </c>
      <c r="S857" s="8">
        <f t="shared" si="55"/>
        <v>40712.208333333336</v>
      </c>
      <c r="T857" s="8">
        <f t="shared" si="56"/>
        <v>40712.208333333336</v>
      </c>
    </row>
    <row r="858" spans="1:20" x14ac:dyDescent="0.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53"/>
        <v>356.58333333333331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>
        <v>1336712400</v>
      </c>
      <c r="M858" t="b">
        <v>0</v>
      </c>
      <c r="N858" t="b">
        <v>0</v>
      </c>
      <c r="O858" s="14" t="s">
        <v>2089</v>
      </c>
      <c r="P858" t="s">
        <v>2006</v>
      </c>
      <c r="Q858" t="s">
        <v>2007</v>
      </c>
      <c r="R858" s="5">
        <f t="shared" si="54"/>
        <v>54.164556962025316</v>
      </c>
      <c r="S858" s="8">
        <f t="shared" si="55"/>
        <v>41023.208333333336</v>
      </c>
      <c r="T858" s="8">
        <f t="shared" si="56"/>
        <v>41023.208333333336</v>
      </c>
    </row>
    <row r="859" spans="1:20" ht="31.5" x14ac:dyDescent="0.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53"/>
        <v>139.86792452830187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>
        <v>1330408800</v>
      </c>
      <c r="M859" t="b">
        <v>1</v>
      </c>
      <c r="N859" t="b">
        <v>0</v>
      </c>
      <c r="O859" s="14" t="s">
        <v>2101</v>
      </c>
      <c r="P859" t="s">
        <v>2014</v>
      </c>
      <c r="Q859" t="s">
        <v>2025</v>
      </c>
      <c r="R859" s="5">
        <f t="shared" si="54"/>
        <v>32.946666666666665</v>
      </c>
      <c r="S859" s="8">
        <f t="shared" si="55"/>
        <v>40944.25</v>
      </c>
      <c r="T859" s="8">
        <f t="shared" si="56"/>
        <v>40944.25</v>
      </c>
    </row>
    <row r="860" spans="1:20" ht="31.5" x14ac:dyDescent="0.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53"/>
        <v>69.45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>
        <v>1524891600</v>
      </c>
      <c r="M860" t="b">
        <v>1</v>
      </c>
      <c r="N860" t="b">
        <v>0</v>
      </c>
      <c r="O860" s="14" t="s">
        <v>2089</v>
      </c>
      <c r="P860" t="s">
        <v>2006</v>
      </c>
      <c r="Q860" t="s">
        <v>2007</v>
      </c>
      <c r="R860" s="5">
        <f t="shared" si="54"/>
        <v>79.371428571428567</v>
      </c>
      <c r="S860" s="8">
        <f t="shared" si="55"/>
        <v>43211.208333333328</v>
      </c>
      <c r="T860" s="8">
        <f t="shared" si="56"/>
        <v>43211.208333333328</v>
      </c>
    </row>
    <row r="861" spans="1:20" ht="31.5" x14ac:dyDescent="0.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53"/>
        <v>35.534246575342465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>
        <v>1363669200</v>
      </c>
      <c r="M861" t="b">
        <v>0</v>
      </c>
      <c r="N861" t="b">
        <v>1</v>
      </c>
      <c r="O861" s="14" t="s">
        <v>2092</v>
      </c>
      <c r="P861" t="s">
        <v>2012</v>
      </c>
      <c r="Q861" t="s">
        <v>2013</v>
      </c>
      <c r="R861" s="5">
        <f t="shared" si="54"/>
        <v>41.174603174603178</v>
      </c>
      <c r="S861" s="8">
        <f t="shared" si="55"/>
        <v>41334.25</v>
      </c>
      <c r="T861" s="8">
        <f t="shared" si="56"/>
        <v>41334.25</v>
      </c>
    </row>
    <row r="862" spans="1:20" ht="31.5" x14ac:dyDescent="0.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53"/>
        <v>251.65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>
        <v>1551420000</v>
      </c>
      <c r="M862" t="b">
        <v>0</v>
      </c>
      <c r="N862" t="b">
        <v>1</v>
      </c>
      <c r="O862" s="14" t="s">
        <v>2097</v>
      </c>
      <c r="P862" t="s">
        <v>2010</v>
      </c>
      <c r="Q862" t="s">
        <v>2019</v>
      </c>
      <c r="R862" s="5">
        <f t="shared" si="54"/>
        <v>77.430769230769229</v>
      </c>
      <c r="S862" s="8">
        <f t="shared" si="55"/>
        <v>43515.25</v>
      </c>
      <c r="T862" s="8">
        <f t="shared" si="56"/>
        <v>43515.25</v>
      </c>
    </row>
    <row r="863" spans="1:20" x14ac:dyDescent="0.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53"/>
        <v>105.87500000000001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>
        <v>1269838800</v>
      </c>
      <c r="M863" t="b">
        <v>0</v>
      </c>
      <c r="N863" t="b">
        <v>0</v>
      </c>
      <c r="O863" s="14" t="s">
        <v>2092</v>
      </c>
      <c r="P863" t="s">
        <v>2012</v>
      </c>
      <c r="Q863" t="s">
        <v>2013</v>
      </c>
      <c r="R863" s="5">
        <f t="shared" si="54"/>
        <v>57.159509202453989</v>
      </c>
      <c r="S863" s="8">
        <f t="shared" si="55"/>
        <v>40258.208333333336</v>
      </c>
      <c r="T863" s="8">
        <f t="shared" si="56"/>
        <v>40258.208333333336</v>
      </c>
    </row>
    <row r="864" spans="1:20" x14ac:dyDescent="0.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53"/>
        <v>187.42857142857144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>
        <v>1312520400</v>
      </c>
      <c r="M864" t="b">
        <v>0</v>
      </c>
      <c r="N864" t="b">
        <v>0</v>
      </c>
      <c r="O864" s="14" t="s">
        <v>2092</v>
      </c>
      <c r="P864" t="s">
        <v>2012</v>
      </c>
      <c r="Q864" t="s">
        <v>2013</v>
      </c>
      <c r="R864" s="5">
        <f t="shared" si="54"/>
        <v>77.17647058823529</v>
      </c>
      <c r="S864" s="8">
        <f t="shared" si="55"/>
        <v>40756.208333333336</v>
      </c>
      <c r="T864" s="8">
        <f t="shared" si="56"/>
        <v>40756.208333333336</v>
      </c>
    </row>
    <row r="865" spans="1:20" x14ac:dyDescent="0.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53"/>
        <v>386.78571428571428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>
        <v>1436504400</v>
      </c>
      <c r="M865" t="b">
        <v>0</v>
      </c>
      <c r="N865" t="b">
        <v>1</v>
      </c>
      <c r="O865" s="14" t="s">
        <v>2108</v>
      </c>
      <c r="P865" t="s">
        <v>2014</v>
      </c>
      <c r="Q865" t="s">
        <v>2033</v>
      </c>
      <c r="R865" s="5">
        <f t="shared" si="54"/>
        <v>24.953917050691246</v>
      </c>
      <c r="S865" s="8">
        <f t="shared" si="55"/>
        <v>42172.208333333328</v>
      </c>
      <c r="T865" s="8">
        <f t="shared" si="56"/>
        <v>42172.208333333328</v>
      </c>
    </row>
    <row r="866" spans="1:20" x14ac:dyDescent="0.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53"/>
        <v>347.07142857142856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>
        <v>1472014800</v>
      </c>
      <c r="M866" t="b">
        <v>0</v>
      </c>
      <c r="N866" t="b">
        <v>0</v>
      </c>
      <c r="O866" s="14" t="s">
        <v>2101</v>
      </c>
      <c r="P866" t="s">
        <v>2014</v>
      </c>
      <c r="Q866" t="s">
        <v>2025</v>
      </c>
      <c r="R866" s="5">
        <f t="shared" si="54"/>
        <v>97.18</v>
      </c>
      <c r="S866" s="8">
        <f t="shared" si="55"/>
        <v>42601.208333333328</v>
      </c>
      <c r="T866" s="8">
        <f t="shared" si="56"/>
        <v>42601.208333333328</v>
      </c>
    </row>
    <row r="867" spans="1:20" x14ac:dyDescent="0.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53"/>
        <v>185.82098765432099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>
        <v>1411534800</v>
      </c>
      <c r="M867" t="b">
        <v>0</v>
      </c>
      <c r="N867" t="b">
        <v>0</v>
      </c>
      <c r="O867" s="14" t="s">
        <v>2092</v>
      </c>
      <c r="P867" t="s">
        <v>2012</v>
      </c>
      <c r="Q867" t="s">
        <v>2013</v>
      </c>
      <c r="R867" s="5">
        <f t="shared" si="54"/>
        <v>46.000916870415651</v>
      </c>
      <c r="S867" s="8">
        <f t="shared" si="55"/>
        <v>41897.208333333336</v>
      </c>
      <c r="T867" s="8">
        <f t="shared" si="56"/>
        <v>41897.208333333336</v>
      </c>
    </row>
    <row r="868" spans="1:20" x14ac:dyDescent="0.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53"/>
        <v>43.241247264770237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>
        <v>1304917200</v>
      </c>
      <c r="M868" t="b">
        <v>0</v>
      </c>
      <c r="N868" t="b">
        <v>0</v>
      </c>
      <c r="O868" s="14" t="s">
        <v>2103</v>
      </c>
      <c r="P868" t="s">
        <v>2027</v>
      </c>
      <c r="Q868" t="s">
        <v>2028</v>
      </c>
      <c r="R868" s="5">
        <f t="shared" si="54"/>
        <v>88.023385300668153</v>
      </c>
      <c r="S868" s="8">
        <f t="shared" si="55"/>
        <v>40671.208333333336</v>
      </c>
      <c r="T868" s="8">
        <f t="shared" si="56"/>
        <v>40671.208333333336</v>
      </c>
    </row>
    <row r="869" spans="1:20" ht="31.5" x14ac:dyDescent="0.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53"/>
        <v>162.4375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>
        <v>1539579600</v>
      </c>
      <c r="M869" t="b">
        <v>0</v>
      </c>
      <c r="N869" t="b">
        <v>0</v>
      </c>
      <c r="O869" s="14" t="s">
        <v>2089</v>
      </c>
      <c r="P869" t="s">
        <v>2006</v>
      </c>
      <c r="Q869" t="s">
        <v>2007</v>
      </c>
      <c r="R869" s="5">
        <f t="shared" si="54"/>
        <v>25.99</v>
      </c>
      <c r="S869" s="8">
        <f t="shared" si="55"/>
        <v>43382.208333333328</v>
      </c>
      <c r="T869" s="8">
        <f t="shared" si="56"/>
        <v>43382.208333333328</v>
      </c>
    </row>
    <row r="870" spans="1:20" x14ac:dyDescent="0.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53"/>
        <v>184.84285714285716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>
        <v>1382504400</v>
      </c>
      <c r="M870" t="b">
        <v>0</v>
      </c>
      <c r="N870" t="b">
        <v>0</v>
      </c>
      <c r="O870" s="14" t="s">
        <v>2092</v>
      </c>
      <c r="P870" t="s">
        <v>2012</v>
      </c>
      <c r="Q870" t="s">
        <v>2013</v>
      </c>
      <c r="R870" s="5">
        <f t="shared" si="54"/>
        <v>102.69047619047619</v>
      </c>
      <c r="S870" s="8">
        <f t="shared" si="55"/>
        <v>41559.208333333336</v>
      </c>
      <c r="T870" s="8">
        <f t="shared" si="56"/>
        <v>41559.208333333336</v>
      </c>
    </row>
    <row r="871" spans="1:20" x14ac:dyDescent="0.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53"/>
        <v>23.703520691785052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>
        <v>1278306000</v>
      </c>
      <c r="M871" t="b">
        <v>0</v>
      </c>
      <c r="N871" t="b">
        <v>0</v>
      </c>
      <c r="O871" s="14" t="s">
        <v>2095</v>
      </c>
      <c r="P871" t="s">
        <v>2014</v>
      </c>
      <c r="Q871" t="s">
        <v>2017</v>
      </c>
      <c r="R871" s="5">
        <f t="shared" si="54"/>
        <v>72.958174904942965</v>
      </c>
      <c r="S871" s="8">
        <f t="shared" si="55"/>
        <v>40350.208333333336</v>
      </c>
      <c r="T871" s="8">
        <f t="shared" si="56"/>
        <v>40350.208333333336</v>
      </c>
    </row>
    <row r="872" spans="1:20" x14ac:dyDescent="0.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53"/>
        <v>89.870129870129873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>
        <v>1442552400</v>
      </c>
      <c r="M872" t="b">
        <v>0</v>
      </c>
      <c r="N872" t="b">
        <v>0</v>
      </c>
      <c r="O872" s="14" t="s">
        <v>2092</v>
      </c>
      <c r="P872" t="s">
        <v>2012</v>
      </c>
      <c r="Q872" t="s">
        <v>2013</v>
      </c>
      <c r="R872" s="5">
        <f t="shared" si="54"/>
        <v>57.190082644628099</v>
      </c>
      <c r="S872" s="8">
        <f t="shared" si="55"/>
        <v>42240.208333333328</v>
      </c>
      <c r="T872" s="8">
        <f t="shared" si="56"/>
        <v>42240.208333333328</v>
      </c>
    </row>
    <row r="873" spans="1:20" ht="31.5" x14ac:dyDescent="0.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53"/>
        <v>272.6041958041958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>
        <v>1511071200</v>
      </c>
      <c r="M873" t="b">
        <v>0</v>
      </c>
      <c r="N873" t="b">
        <v>1</v>
      </c>
      <c r="O873" s="14" t="s">
        <v>2092</v>
      </c>
      <c r="P873" t="s">
        <v>2012</v>
      </c>
      <c r="Q873" t="s">
        <v>2013</v>
      </c>
      <c r="R873" s="5">
        <f t="shared" si="54"/>
        <v>84.013793103448279</v>
      </c>
      <c r="S873" s="8">
        <f t="shared" si="55"/>
        <v>43040.208333333328</v>
      </c>
      <c r="T873" s="8">
        <f t="shared" si="56"/>
        <v>43040.208333333328</v>
      </c>
    </row>
    <row r="874" spans="1:20" x14ac:dyDescent="0.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53"/>
        <v>170.04255319148936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>
        <v>1536382800</v>
      </c>
      <c r="M874" t="b">
        <v>0</v>
      </c>
      <c r="N874" t="b">
        <v>0</v>
      </c>
      <c r="O874" s="14" t="s">
        <v>2111</v>
      </c>
      <c r="P874" t="s">
        <v>2014</v>
      </c>
      <c r="Q874" t="s">
        <v>2036</v>
      </c>
      <c r="R874" s="5">
        <f t="shared" si="54"/>
        <v>98.666666666666671</v>
      </c>
      <c r="S874" s="8">
        <f t="shared" si="55"/>
        <v>43346.208333333328</v>
      </c>
      <c r="T874" s="8">
        <f t="shared" si="56"/>
        <v>43346.208333333328</v>
      </c>
    </row>
    <row r="875" spans="1:20" x14ac:dyDescent="0.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53"/>
        <v>188.28503562945369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>
        <v>1389592800</v>
      </c>
      <c r="M875" t="b">
        <v>0</v>
      </c>
      <c r="N875" t="b">
        <v>0</v>
      </c>
      <c r="O875" s="14" t="s">
        <v>2103</v>
      </c>
      <c r="P875" t="s">
        <v>2027</v>
      </c>
      <c r="Q875" t="s">
        <v>2028</v>
      </c>
      <c r="R875" s="5">
        <f t="shared" si="54"/>
        <v>42.007419183889773</v>
      </c>
      <c r="S875" s="8">
        <f t="shared" si="55"/>
        <v>41647.25</v>
      </c>
      <c r="T875" s="8">
        <f t="shared" si="56"/>
        <v>41647.25</v>
      </c>
    </row>
    <row r="876" spans="1:20" x14ac:dyDescent="0.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53"/>
        <v>346.93532338308455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>
        <v>1275282000</v>
      </c>
      <c r="M876" t="b">
        <v>0</v>
      </c>
      <c r="N876" t="b">
        <v>1</v>
      </c>
      <c r="O876" s="14" t="s">
        <v>2103</v>
      </c>
      <c r="P876" t="s">
        <v>2027</v>
      </c>
      <c r="Q876" t="s">
        <v>2028</v>
      </c>
      <c r="R876" s="5">
        <f t="shared" si="54"/>
        <v>32.002753556677376</v>
      </c>
      <c r="S876" s="8">
        <f t="shared" si="55"/>
        <v>40291.208333333336</v>
      </c>
      <c r="T876" s="8">
        <f t="shared" si="56"/>
        <v>40291.208333333336</v>
      </c>
    </row>
    <row r="877" spans="1:20" x14ac:dyDescent="0.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53"/>
        <v>69.177215189873422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>
        <v>1294984800</v>
      </c>
      <c r="M877" t="b">
        <v>0</v>
      </c>
      <c r="N877" t="b">
        <v>0</v>
      </c>
      <c r="O877" s="14" t="s">
        <v>2090</v>
      </c>
      <c r="P877" t="s">
        <v>2008</v>
      </c>
      <c r="Q877" t="s">
        <v>2009</v>
      </c>
      <c r="R877" s="5">
        <f t="shared" si="54"/>
        <v>81.567164179104481</v>
      </c>
      <c r="S877" s="8">
        <f t="shared" si="55"/>
        <v>40556.25</v>
      </c>
      <c r="T877" s="8">
        <f t="shared" si="56"/>
        <v>40556.25</v>
      </c>
    </row>
    <row r="878" spans="1:20" x14ac:dyDescent="0.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5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s="14" t="s">
        <v>2103</v>
      </c>
      <c r="P878" t="s">
        <v>2027</v>
      </c>
      <c r="Q878" t="s">
        <v>2028</v>
      </c>
      <c r="R878" s="5">
        <f t="shared" si="54"/>
        <v>37.035087719298247</v>
      </c>
      <c r="S878" s="8">
        <f t="shared" si="55"/>
        <v>43624.208333333328</v>
      </c>
      <c r="T878" s="8">
        <f t="shared" si="56"/>
        <v>43624.208333333328</v>
      </c>
    </row>
    <row r="879" spans="1:20" x14ac:dyDescent="0.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53"/>
        <v>77.400977995110026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>
        <v>1469595600</v>
      </c>
      <c r="M879" t="b">
        <v>0</v>
      </c>
      <c r="N879" t="b">
        <v>0</v>
      </c>
      <c r="O879" s="14" t="s">
        <v>2089</v>
      </c>
      <c r="P879" t="s">
        <v>2006</v>
      </c>
      <c r="Q879" t="s">
        <v>2007</v>
      </c>
      <c r="R879" s="5">
        <f t="shared" si="54"/>
        <v>103.033360455655</v>
      </c>
      <c r="S879" s="8">
        <f t="shared" si="55"/>
        <v>42577.208333333328</v>
      </c>
      <c r="T879" s="8">
        <f t="shared" si="56"/>
        <v>42577.208333333328</v>
      </c>
    </row>
    <row r="880" spans="1:20" x14ac:dyDescent="0.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53"/>
        <v>37.481481481481481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>
        <v>1581141600</v>
      </c>
      <c r="M880" t="b">
        <v>0</v>
      </c>
      <c r="N880" t="b">
        <v>0</v>
      </c>
      <c r="O880" s="14" t="s">
        <v>2105</v>
      </c>
      <c r="P880" t="s">
        <v>2008</v>
      </c>
      <c r="Q880" t="s">
        <v>2030</v>
      </c>
      <c r="R880" s="5">
        <f t="shared" si="54"/>
        <v>84.333333333333329</v>
      </c>
      <c r="S880" s="8">
        <f t="shared" si="55"/>
        <v>43845.25</v>
      </c>
      <c r="T880" s="8">
        <f t="shared" si="56"/>
        <v>43845.25</v>
      </c>
    </row>
    <row r="881" spans="1:20" x14ac:dyDescent="0.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53"/>
        <v>543.79999999999995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>
        <v>1488520800</v>
      </c>
      <c r="M881" t="b">
        <v>0</v>
      </c>
      <c r="N881" t="b">
        <v>0</v>
      </c>
      <c r="O881" s="14" t="s">
        <v>2098</v>
      </c>
      <c r="P881" t="s">
        <v>2020</v>
      </c>
      <c r="Q881" t="s">
        <v>2021</v>
      </c>
      <c r="R881" s="5">
        <f t="shared" si="54"/>
        <v>102.60377358490567</v>
      </c>
      <c r="S881" s="8">
        <f t="shared" si="55"/>
        <v>42788.25</v>
      </c>
      <c r="T881" s="8">
        <f t="shared" si="56"/>
        <v>42788.25</v>
      </c>
    </row>
    <row r="882" spans="1:20" x14ac:dyDescent="0.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53"/>
        <v>228.52189349112427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>
        <v>1563858000</v>
      </c>
      <c r="M882" t="b">
        <v>0</v>
      </c>
      <c r="N882" t="b">
        <v>0</v>
      </c>
      <c r="O882" s="14" t="s">
        <v>2094</v>
      </c>
      <c r="P882" t="s">
        <v>2008</v>
      </c>
      <c r="Q882" t="s">
        <v>2016</v>
      </c>
      <c r="R882" s="5">
        <f t="shared" si="54"/>
        <v>79.992129246064621</v>
      </c>
      <c r="S882" s="8">
        <f t="shared" si="55"/>
        <v>43667.208333333328</v>
      </c>
      <c r="T882" s="8">
        <f t="shared" si="56"/>
        <v>43667.208333333328</v>
      </c>
    </row>
    <row r="883" spans="1:20" x14ac:dyDescent="0.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53"/>
        <v>38.948339483394832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>
        <v>1438923600</v>
      </c>
      <c r="M883" t="b">
        <v>0</v>
      </c>
      <c r="N883" t="b">
        <v>1</v>
      </c>
      <c r="O883" s="14" t="s">
        <v>2092</v>
      </c>
      <c r="P883" t="s">
        <v>2012</v>
      </c>
      <c r="Q883" t="s">
        <v>2013</v>
      </c>
      <c r="R883" s="5">
        <f t="shared" si="54"/>
        <v>70.055309734513273</v>
      </c>
      <c r="S883" s="8">
        <f t="shared" si="55"/>
        <v>42194.208333333328</v>
      </c>
      <c r="T883" s="8">
        <f t="shared" si="56"/>
        <v>42194.208333333328</v>
      </c>
    </row>
    <row r="884" spans="1:20" x14ac:dyDescent="0.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53"/>
        <v>370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>
        <v>1422165600</v>
      </c>
      <c r="M884" t="b">
        <v>0</v>
      </c>
      <c r="N884" t="b">
        <v>0</v>
      </c>
      <c r="O884" s="14" t="s">
        <v>2092</v>
      </c>
      <c r="P884" t="s">
        <v>2012</v>
      </c>
      <c r="Q884" t="s">
        <v>2013</v>
      </c>
      <c r="R884" s="5">
        <f t="shared" si="54"/>
        <v>37</v>
      </c>
      <c r="S884" s="8">
        <f t="shared" si="55"/>
        <v>42025.25</v>
      </c>
      <c r="T884" s="8">
        <f t="shared" si="56"/>
        <v>42025.25</v>
      </c>
    </row>
    <row r="885" spans="1:20" ht="31.5" x14ac:dyDescent="0.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53"/>
        <v>237.91176470588232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>
        <v>1277874000</v>
      </c>
      <c r="M885" t="b">
        <v>0</v>
      </c>
      <c r="N885" t="b">
        <v>0</v>
      </c>
      <c r="O885" s="14" t="s">
        <v>2101</v>
      </c>
      <c r="P885" t="s">
        <v>2014</v>
      </c>
      <c r="Q885" t="s">
        <v>2025</v>
      </c>
      <c r="R885" s="5">
        <f t="shared" si="54"/>
        <v>41.911917098445599</v>
      </c>
      <c r="S885" s="8">
        <f t="shared" si="55"/>
        <v>40323.208333333336</v>
      </c>
      <c r="T885" s="8">
        <f t="shared" si="56"/>
        <v>40323.208333333336</v>
      </c>
    </row>
    <row r="886" spans="1:20" x14ac:dyDescent="0.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53"/>
        <v>64.036299765807954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>
        <v>1399352400</v>
      </c>
      <c r="M886" t="b">
        <v>0</v>
      </c>
      <c r="N886" t="b">
        <v>1</v>
      </c>
      <c r="O886" s="14" t="s">
        <v>2092</v>
      </c>
      <c r="P886" t="s">
        <v>2012</v>
      </c>
      <c r="Q886" t="s">
        <v>2013</v>
      </c>
      <c r="R886" s="5">
        <f t="shared" si="54"/>
        <v>57.992576882290564</v>
      </c>
      <c r="S886" s="8">
        <f t="shared" si="55"/>
        <v>41763.208333333336</v>
      </c>
      <c r="T886" s="8">
        <f t="shared" si="56"/>
        <v>41763.208333333336</v>
      </c>
    </row>
    <row r="887" spans="1:20" x14ac:dyDescent="0.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53"/>
        <v>118.27777777777777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>
        <v>1279083600</v>
      </c>
      <c r="M887" t="b">
        <v>0</v>
      </c>
      <c r="N887" t="b">
        <v>0</v>
      </c>
      <c r="O887" s="14" t="s">
        <v>2092</v>
      </c>
      <c r="P887" t="s">
        <v>2012</v>
      </c>
      <c r="Q887" t="s">
        <v>2013</v>
      </c>
      <c r="R887" s="5">
        <f t="shared" si="54"/>
        <v>40.942307692307693</v>
      </c>
      <c r="S887" s="8">
        <f t="shared" si="55"/>
        <v>40335.208333333336</v>
      </c>
      <c r="T887" s="8">
        <f t="shared" si="56"/>
        <v>40335.208333333336</v>
      </c>
    </row>
    <row r="888" spans="1:20" x14ac:dyDescent="0.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53"/>
        <v>84.824037184594957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>
        <v>1284354000</v>
      </c>
      <c r="M888" t="b">
        <v>0</v>
      </c>
      <c r="N888" t="b">
        <v>0</v>
      </c>
      <c r="O888" s="14" t="s">
        <v>2096</v>
      </c>
      <c r="P888" t="s">
        <v>2008</v>
      </c>
      <c r="Q888" t="s">
        <v>2018</v>
      </c>
      <c r="R888" s="5">
        <f t="shared" si="54"/>
        <v>69.9972602739726</v>
      </c>
      <c r="S888" s="8">
        <f t="shared" si="55"/>
        <v>40416.208333333336</v>
      </c>
      <c r="T888" s="8">
        <f t="shared" si="56"/>
        <v>40416.208333333336</v>
      </c>
    </row>
    <row r="889" spans="1:20" ht="31.5" x14ac:dyDescent="0.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53"/>
        <v>29.346153846153843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>
        <v>1441170000</v>
      </c>
      <c r="M889" t="b">
        <v>0</v>
      </c>
      <c r="N889" t="b">
        <v>1</v>
      </c>
      <c r="O889" s="14" t="s">
        <v>2092</v>
      </c>
      <c r="P889" t="s">
        <v>2012</v>
      </c>
      <c r="Q889" t="s">
        <v>2013</v>
      </c>
      <c r="R889" s="5">
        <f t="shared" si="54"/>
        <v>73.838709677419359</v>
      </c>
      <c r="S889" s="8">
        <f t="shared" si="55"/>
        <v>42202.208333333328</v>
      </c>
      <c r="T889" s="8">
        <f t="shared" si="56"/>
        <v>42202.208333333328</v>
      </c>
    </row>
    <row r="890" spans="1:20" ht="31.5" x14ac:dyDescent="0.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53"/>
        <v>209.89655172413794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>
        <v>1493528400</v>
      </c>
      <c r="M890" t="b">
        <v>0</v>
      </c>
      <c r="N890" t="b">
        <v>0</v>
      </c>
      <c r="O890" s="14" t="s">
        <v>2092</v>
      </c>
      <c r="P890" t="s">
        <v>2012</v>
      </c>
      <c r="Q890" t="s">
        <v>2013</v>
      </c>
      <c r="R890" s="5">
        <f t="shared" si="54"/>
        <v>41.979310344827589</v>
      </c>
      <c r="S890" s="8">
        <f t="shared" si="55"/>
        <v>42836.208333333328</v>
      </c>
      <c r="T890" s="8">
        <f t="shared" si="56"/>
        <v>42836.208333333328</v>
      </c>
    </row>
    <row r="891" spans="1:20" x14ac:dyDescent="0.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53"/>
        <v>169.78571428571431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>
        <v>1395205200</v>
      </c>
      <c r="M891" t="b">
        <v>0</v>
      </c>
      <c r="N891" t="b">
        <v>1</v>
      </c>
      <c r="O891" s="14" t="s">
        <v>2094</v>
      </c>
      <c r="P891" t="s">
        <v>2008</v>
      </c>
      <c r="Q891" t="s">
        <v>2016</v>
      </c>
      <c r="R891" s="5">
        <f t="shared" si="54"/>
        <v>77.93442622950819</v>
      </c>
      <c r="S891" s="8">
        <f t="shared" si="55"/>
        <v>41710.208333333336</v>
      </c>
      <c r="T891" s="8">
        <f t="shared" si="56"/>
        <v>41710.208333333336</v>
      </c>
    </row>
    <row r="892" spans="1:20" x14ac:dyDescent="0.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53"/>
        <v>115.95907738095239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>
        <v>1561438800</v>
      </c>
      <c r="M892" t="b">
        <v>0</v>
      </c>
      <c r="N892" t="b">
        <v>0</v>
      </c>
      <c r="O892" s="14" t="s">
        <v>2096</v>
      </c>
      <c r="P892" t="s">
        <v>2008</v>
      </c>
      <c r="Q892" t="s">
        <v>2018</v>
      </c>
      <c r="R892" s="5">
        <f t="shared" si="54"/>
        <v>106.01972789115646</v>
      </c>
      <c r="S892" s="8">
        <f t="shared" si="55"/>
        <v>43640.208333333328</v>
      </c>
      <c r="T892" s="8">
        <f t="shared" si="56"/>
        <v>43640.208333333328</v>
      </c>
    </row>
    <row r="893" spans="1:20" ht="31.5" x14ac:dyDescent="0.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53"/>
        <v>258.59999999999997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s="14" t="s">
        <v>2093</v>
      </c>
      <c r="P893" t="s">
        <v>2014</v>
      </c>
      <c r="Q893" t="s">
        <v>2015</v>
      </c>
      <c r="R893" s="5">
        <f t="shared" si="54"/>
        <v>47.018181818181816</v>
      </c>
      <c r="S893" s="8">
        <f t="shared" si="55"/>
        <v>40880.25</v>
      </c>
      <c r="T893" s="8">
        <f t="shared" si="56"/>
        <v>40880.25</v>
      </c>
    </row>
    <row r="894" spans="1:20" x14ac:dyDescent="0.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53"/>
        <v>230.58333333333331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>
        <v>1277960400</v>
      </c>
      <c r="M894" t="b">
        <v>0</v>
      </c>
      <c r="N894" t="b">
        <v>0</v>
      </c>
      <c r="O894" s="14" t="s">
        <v>2107</v>
      </c>
      <c r="P894" t="s">
        <v>2020</v>
      </c>
      <c r="Q894" t="s">
        <v>2032</v>
      </c>
      <c r="R894" s="5">
        <f t="shared" si="54"/>
        <v>76.016483516483518</v>
      </c>
      <c r="S894" s="8">
        <f t="shared" si="55"/>
        <v>40319.208333333336</v>
      </c>
      <c r="T894" s="8">
        <f t="shared" si="56"/>
        <v>40319.208333333336</v>
      </c>
    </row>
    <row r="895" spans="1:20" x14ac:dyDescent="0.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53"/>
        <v>128.21428571428572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>
        <v>1434690000</v>
      </c>
      <c r="M895" t="b">
        <v>0</v>
      </c>
      <c r="N895" t="b">
        <v>1</v>
      </c>
      <c r="O895" s="14" t="s">
        <v>2093</v>
      </c>
      <c r="P895" t="s">
        <v>2014</v>
      </c>
      <c r="Q895" t="s">
        <v>2015</v>
      </c>
      <c r="R895" s="5">
        <f t="shared" si="54"/>
        <v>54.120603015075375</v>
      </c>
      <c r="S895" s="8">
        <f t="shared" si="55"/>
        <v>42170.208333333328</v>
      </c>
      <c r="T895" s="8">
        <f t="shared" si="56"/>
        <v>42170.208333333328</v>
      </c>
    </row>
    <row r="896" spans="1:20" x14ac:dyDescent="0.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53"/>
        <v>188.70588235294116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>
        <v>1376110800</v>
      </c>
      <c r="M896" t="b">
        <v>0</v>
      </c>
      <c r="N896" t="b">
        <v>1</v>
      </c>
      <c r="O896" s="14" t="s">
        <v>2108</v>
      </c>
      <c r="P896" t="s">
        <v>2014</v>
      </c>
      <c r="Q896" t="s">
        <v>2033</v>
      </c>
      <c r="R896" s="5">
        <f t="shared" si="54"/>
        <v>57.285714285714285</v>
      </c>
      <c r="S896" s="8">
        <f t="shared" si="55"/>
        <v>41466.208333333336</v>
      </c>
      <c r="T896" s="8">
        <f t="shared" si="56"/>
        <v>41466.208333333336</v>
      </c>
    </row>
    <row r="897" spans="1:20" ht="31.5" x14ac:dyDescent="0.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53"/>
        <v>6.9511889862327907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>
        <v>1518415200</v>
      </c>
      <c r="M897" t="b">
        <v>0</v>
      </c>
      <c r="N897" t="b">
        <v>0</v>
      </c>
      <c r="O897" s="14" t="s">
        <v>2092</v>
      </c>
      <c r="P897" t="s">
        <v>2012</v>
      </c>
      <c r="Q897" t="s">
        <v>2013</v>
      </c>
      <c r="R897" s="5">
        <f t="shared" si="54"/>
        <v>103.81308411214954</v>
      </c>
      <c r="S897" s="8">
        <f t="shared" si="55"/>
        <v>43134.25</v>
      </c>
      <c r="T897" s="8">
        <f t="shared" si="56"/>
        <v>43134.25</v>
      </c>
    </row>
    <row r="898" spans="1:20" ht="31.5" x14ac:dyDescent="0.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si="53"/>
        <v>774.43434343434342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>
        <v>1310878800</v>
      </c>
      <c r="M898" t="b">
        <v>0</v>
      </c>
      <c r="N898" t="b">
        <v>1</v>
      </c>
      <c r="O898" s="14" t="s">
        <v>2089</v>
      </c>
      <c r="P898" t="s">
        <v>2006</v>
      </c>
      <c r="Q898" t="s">
        <v>2007</v>
      </c>
      <c r="R898" s="5">
        <f t="shared" si="54"/>
        <v>105.02602739726028</v>
      </c>
      <c r="S898" s="8">
        <f t="shared" si="55"/>
        <v>40738.208333333336</v>
      </c>
      <c r="T898" s="8">
        <f t="shared" si="56"/>
        <v>40738.208333333336</v>
      </c>
    </row>
    <row r="899" spans="1:20" x14ac:dyDescent="0.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ref="F899:F962" si="57">E899/D899*100</f>
        <v>27.693181818181817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>
        <v>1556600400</v>
      </c>
      <c r="M899" t="b">
        <v>0</v>
      </c>
      <c r="N899" t="b">
        <v>0</v>
      </c>
      <c r="O899" s="14" t="s">
        <v>2092</v>
      </c>
      <c r="P899" t="s">
        <v>2012</v>
      </c>
      <c r="Q899" t="s">
        <v>2013</v>
      </c>
      <c r="R899" s="5">
        <f t="shared" ref="R899:R962" si="58">E899/H899</f>
        <v>90.259259259259252</v>
      </c>
      <c r="S899" s="8">
        <f t="shared" ref="S899:S962" si="59">(((K899/60)/60)/24)+DATE(1970,1,1)</f>
        <v>43583.208333333328</v>
      </c>
      <c r="T899" s="8">
        <f t="shared" ref="T899:T962" si="60">(((K899/60)/60)/24)+DATE(1970,1,1)</f>
        <v>43583.208333333328</v>
      </c>
    </row>
    <row r="900" spans="1:20" x14ac:dyDescent="0.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57"/>
        <v>52.479620323841424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>
        <v>1576994400</v>
      </c>
      <c r="M900" t="b">
        <v>0</v>
      </c>
      <c r="N900" t="b">
        <v>0</v>
      </c>
      <c r="O900" s="14" t="s">
        <v>2093</v>
      </c>
      <c r="P900" t="s">
        <v>2014</v>
      </c>
      <c r="Q900" t="s">
        <v>2015</v>
      </c>
      <c r="R900" s="5">
        <f t="shared" si="58"/>
        <v>76.978705978705975</v>
      </c>
      <c r="S900" s="8">
        <f t="shared" si="59"/>
        <v>43815.25</v>
      </c>
      <c r="T900" s="8">
        <f t="shared" si="60"/>
        <v>43815.25</v>
      </c>
    </row>
    <row r="901" spans="1:20" x14ac:dyDescent="0.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si="57"/>
        <v>407.09677419354841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>
        <v>1382677200</v>
      </c>
      <c r="M901" t="b">
        <v>0</v>
      </c>
      <c r="N901" t="b">
        <v>0</v>
      </c>
      <c r="O901" s="14" t="s">
        <v>2106</v>
      </c>
      <c r="P901" t="s">
        <v>2008</v>
      </c>
      <c r="Q901" t="s">
        <v>2031</v>
      </c>
      <c r="R901" s="5">
        <f t="shared" si="58"/>
        <v>102.60162601626017</v>
      </c>
      <c r="S901" s="8">
        <f t="shared" si="59"/>
        <v>41554.208333333336</v>
      </c>
      <c r="T901" s="8">
        <f t="shared" si="60"/>
        <v>41554.208333333336</v>
      </c>
    </row>
    <row r="902" spans="1:20" x14ac:dyDescent="0.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>
        <v>1411189200</v>
      </c>
      <c r="M902" t="b">
        <v>0</v>
      </c>
      <c r="N902" t="b">
        <v>1</v>
      </c>
      <c r="O902" s="14" t="s">
        <v>2091</v>
      </c>
      <c r="P902" t="s">
        <v>2010</v>
      </c>
      <c r="Q902" t="s">
        <v>2011</v>
      </c>
      <c r="R902" s="5">
        <f t="shared" si="58"/>
        <v>2</v>
      </c>
      <c r="S902" s="8">
        <f t="shared" si="59"/>
        <v>41901.208333333336</v>
      </c>
      <c r="T902" s="8">
        <f t="shared" si="60"/>
        <v>41901.208333333336</v>
      </c>
    </row>
    <row r="903" spans="1:20" x14ac:dyDescent="0.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57"/>
        <v>156.17857142857144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>
        <v>1534654800</v>
      </c>
      <c r="M903" t="b">
        <v>0</v>
      </c>
      <c r="N903" t="b">
        <v>1</v>
      </c>
      <c r="O903" s="14" t="s">
        <v>2090</v>
      </c>
      <c r="P903" t="s">
        <v>2008</v>
      </c>
      <c r="Q903" t="s">
        <v>2009</v>
      </c>
      <c r="R903" s="5">
        <f t="shared" si="58"/>
        <v>55.0062893081761</v>
      </c>
      <c r="S903" s="8">
        <f t="shared" si="59"/>
        <v>43298.208333333328</v>
      </c>
      <c r="T903" s="8">
        <f t="shared" si="60"/>
        <v>43298.208333333328</v>
      </c>
    </row>
    <row r="904" spans="1:20" x14ac:dyDescent="0.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57"/>
        <v>252.42857142857144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>
        <v>1457762400</v>
      </c>
      <c r="M904" t="b">
        <v>0</v>
      </c>
      <c r="N904" t="b">
        <v>0</v>
      </c>
      <c r="O904" s="14" t="s">
        <v>2091</v>
      </c>
      <c r="P904" t="s">
        <v>2010</v>
      </c>
      <c r="Q904" t="s">
        <v>2011</v>
      </c>
      <c r="R904" s="5">
        <f t="shared" si="58"/>
        <v>32.127272727272725</v>
      </c>
      <c r="S904" s="8">
        <f t="shared" si="59"/>
        <v>42399.25</v>
      </c>
      <c r="T904" s="8">
        <f t="shared" si="60"/>
        <v>42399.25</v>
      </c>
    </row>
    <row r="905" spans="1:20" ht="31.5" x14ac:dyDescent="0.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57"/>
        <v>1.729268292682927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>
        <v>1337490000</v>
      </c>
      <c r="M905" t="b">
        <v>0</v>
      </c>
      <c r="N905" t="b">
        <v>1</v>
      </c>
      <c r="O905" s="14" t="s">
        <v>2098</v>
      </c>
      <c r="P905" t="s">
        <v>2020</v>
      </c>
      <c r="Q905" t="s">
        <v>2021</v>
      </c>
      <c r="R905" s="5">
        <f t="shared" si="58"/>
        <v>50.642857142857146</v>
      </c>
      <c r="S905" s="8">
        <f t="shared" si="59"/>
        <v>41034.208333333336</v>
      </c>
      <c r="T905" s="8">
        <f t="shared" si="60"/>
        <v>41034.208333333336</v>
      </c>
    </row>
    <row r="906" spans="1:20" x14ac:dyDescent="0.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57"/>
        <v>12.230769230769232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>
        <v>1349672400</v>
      </c>
      <c r="M906" t="b">
        <v>0</v>
      </c>
      <c r="N906" t="b">
        <v>0</v>
      </c>
      <c r="O906" s="14" t="s">
        <v>2104</v>
      </c>
      <c r="P906" t="s">
        <v>2020</v>
      </c>
      <c r="Q906" t="s">
        <v>2029</v>
      </c>
      <c r="R906" s="5">
        <f t="shared" si="58"/>
        <v>49.6875</v>
      </c>
      <c r="S906" s="8">
        <f t="shared" si="59"/>
        <v>41186.208333333336</v>
      </c>
      <c r="T906" s="8">
        <f t="shared" si="60"/>
        <v>41186.208333333336</v>
      </c>
    </row>
    <row r="907" spans="1:20" x14ac:dyDescent="0.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57"/>
        <v>163.98734177215189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>
        <v>1379826000</v>
      </c>
      <c r="M907" t="b">
        <v>0</v>
      </c>
      <c r="N907" t="b">
        <v>0</v>
      </c>
      <c r="O907" s="14" t="s">
        <v>2092</v>
      </c>
      <c r="P907" t="s">
        <v>2012</v>
      </c>
      <c r="Q907" t="s">
        <v>2013</v>
      </c>
      <c r="R907" s="5">
        <f t="shared" si="58"/>
        <v>54.894067796610166</v>
      </c>
      <c r="S907" s="8">
        <f t="shared" si="59"/>
        <v>41536.208333333336</v>
      </c>
      <c r="T907" s="8">
        <f t="shared" si="60"/>
        <v>41536.208333333336</v>
      </c>
    </row>
    <row r="908" spans="1:20" ht="31.5" x14ac:dyDescent="0.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57"/>
        <v>162.98181818181817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>
        <v>1497762000</v>
      </c>
      <c r="M908" t="b">
        <v>1</v>
      </c>
      <c r="N908" t="b">
        <v>1</v>
      </c>
      <c r="O908" s="14" t="s">
        <v>2093</v>
      </c>
      <c r="P908" t="s">
        <v>2014</v>
      </c>
      <c r="Q908" t="s">
        <v>2015</v>
      </c>
      <c r="R908" s="5">
        <f t="shared" si="58"/>
        <v>46.931937172774866</v>
      </c>
      <c r="S908" s="8">
        <f t="shared" si="59"/>
        <v>42868.208333333328</v>
      </c>
      <c r="T908" s="8">
        <f t="shared" si="60"/>
        <v>42868.208333333328</v>
      </c>
    </row>
    <row r="909" spans="1:20" x14ac:dyDescent="0.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57"/>
        <v>20.252747252747252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t="b">
        <v>0</v>
      </c>
      <c r="N909" t="b">
        <v>0</v>
      </c>
      <c r="O909" s="14" t="s">
        <v>2092</v>
      </c>
      <c r="P909" t="s">
        <v>2012</v>
      </c>
      <c r="Q909" t="s">
        <v>2013</v>
      </c>
      <c r="R909" s="5">
        <f t="shared" si="58"/>
        <v>44.951219512195124</v>
      </c>
      <c r="S909" s="8">
        <f t="shared" si="59"/>
        <v>40660.208333333336</v>
      </c>
      <c r="T909" s="8">
        <f t="shared" si="60"/>
        <v>40660.208333333336</v>
      </c>
    </row>
    <row r="910" spans="1:20" x14ac:dyDescent="0.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57"/>
        <v>319.24083769633506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>
        <v>1336885200</v>
      </c>
      <c r="M910" t="b">
        <v>0</v>
      </c>
      <c r="N910" t="b">
        <v>0</v>
      </c>
      <c r="O910" s="14" t="s">
        <v>2100</v>
      </c>
      <c r="P910" t="s">
        <v>2023</v>
      </c>
      <c r="Q910" t="s">
        <v>2024</v>
      </c>
      <c r="R910" s="5">
        <f t="shared" si="58"/>
        <v>30.99898322318251</v>
      </c>
      <c r="S910" s="8">
        <f t="shared" si="59"/>
        <v>41031.208333333336</v>
      </c>
      <c r="T910" s="8">
        <f t="shared" si="60"/>
        <v>41031.208333333336</v>
      </c>
    </row>
    <row r="911" spans="1:20" x14ac:dyDescent="0.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57"/>
        <v>478.94444444444446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s="14" t="s">
        <v>2092</v>
      </c>
      <c r="P911" t="s">
        <v>2012</v>
      </c>
      <c r="Q911" t="s">
        <v>2013</v>
      </c>
      <c r="R911" s="5">
        <f t="shared" si="58"/>
        <v>107.7625</v>
      </c>
      <c r="S911" s="8">
        <f t="shared" si="59"/>
        <v>43255.208333333328</v>
      </c>
      <c r="T911" s="8">
        <f t="shared" si="60"/>
        <v>43255.208333333328</v>
      </c>
    </row>
    <row r="912" spans="1:20" x14ac:dyDescent="0.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57"/>
        <v>19.556634304207122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>
        <v>1421992800</v>
      </c>
      <c r="M912" t="b">
        <v>0</v>
      </c>
      <c r="N912" t="b">
        <v>0</v>
      </c>
      <c r="O912" s="14" t="s">
        <v>2092</v>
      </c>
      <c r="P912" t="s">
        <v>2012</v>
      </c>
      <c r="Q912" t="s">
        <v>2013</v>
      </c>
      <c r="R912" s="5">
        <f t="shared" si="58"/>
        <v>102.07770270270271</v>
      </c>
      <c r="S912" s="8">
        <f t="shared" si="59"/>
        <v>42026.25</v>
      </c>
      <c r="T912" s="8">
        <f t="shared" si="60"/>
        <v>42026.25</v>
      </c>
    </row>
    <row r="913" spans="1:20" x14ac:dyDescent="0.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57"/>
        <v>198.94827586206895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>
        <v>1568178000</v>
      </c>
      <c r="M913" t="b">
        <v>1</v>
      </c>
      <c r="N913" t="b">
        <v>0</v>
      </c>
      <c r="O913" s="14" t="s">
        <v>2091</v>
      </c>
      <c r="P913" t="s">
        <v>2010</v>
      </c>
      <c r="Q913" t="s">
        <v>2011</v>
      </c>
      <c r="R913" s="5">
        <f t="shared" si="58"/>
        <v>24.976190476190474</v>
      </c>
      <c r="S913" s="8">
        <f t="shared" si="59"/>
        <v>43717.208333333328</v>
      </c>
      <c r="T913" s="8">
        <f t="shared" si="60"/>
        <v>43717.208333333328</v>
      </c>
    </row>
    <row r="914" spans="1:20" x14ac:dyDescent="0.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57"/>
        <v>795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>
        <v>1347944400</v>
      </c>
      <c r="M914" t="b">
        <v>1</v>
      </c>
      <c r="N914" t="b">
        <v>0</v>
      </c>
      <c r="O914" s="14" t="s">
        <v>2095</v>
      </c>
      <c r="P914" t="s">
        <v>2014</v>
      </c>
      <c r="Q914" t="s">
        <v>2017</v>
      </c>
      <c r="R914" s="5">
        <f t="shared" si="58"/>
        <v>79.944134078212286</v>
      </c>
      <c r="S914" s="8">
        <f t="shared" si="59"/>
        <v>41157.208333333336</v>
      </c>
      <c r="T914" s="8">
        <f t="shared" si="60"/>
        <v>41157.208333333336</v>
      </c>
    </row>
    <row r="915" spans="1:20" x14ac:dyDescent="0.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57"/>
        <v>50.621082621082621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>
        <v>1558760400</v>
      </c>
      <c r="M915" t="b">
        <v>0</v>
      </c>
      <c r="N915" t="b">
        <v>0</v>
      </c>
      <c r="O915" s="14" t="s">
        <v>2095</v>
      </c>
      <c r="P915" t="s">
        <v>2014</v>
      </c>
      <c r="Q915" t="s">
        <v>2017</v>
      </c>
      <c r="R915" s="5">
        <f t="shared" si="58"/>
        <v>67.946462715105156</v>
      </c>
      <c r="S915" s="8">
        <f t="shared" si="59"/>
        <v>43597.208333333328</v>
      </c>
      <c r="T915" s="8">
        <f t="shared" si="60"/>
        <v>43597.208333333328</v>
      </c>
    </row>
    <row r="916" spans="1:20" x14ac:dyDescent="0.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57"/>
        <v>57.4375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>
        <v>1376629200</v>
      </c>
      <c r="M916" t="b">
        <v>0</v>
      </c>
      <c r="N916" t="b">
        <v>0</v>
      </c>
      <c r="O916" s="14" t="s">
        <v>2092</v>
      </c>
      <c r="P916" t="s">
        <v>2012</v>
      </c>
      <c r="Q916" t="s">
        <v>2013</v>
      </c>
      <c r="R916" s="5">
        <f t="shared" si="58"/>
        <v>26.070921985815602</v>
      </c>
      <c r="S916" s="8">
        <f t="shared" si="59"/>
        <v>41490.208333333336</v>
      </c>
      <c r="T916" s="8">
        <f t="shared" si="60"/>
        <v>41490.208333333336</v>
      </c>
    </row>
    <row r="917" spans="1:20" x14ac:dyDescent="0.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57"/>
        <v>155.62827640984909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>
        <v>1504760400</v>
      </c>
      <c r="M917" t="b">
        <v>0</v>
      </c>
      <c r="N917" t="b">
        <v>0</v>
      </c>
      <c r="O917" s="14" t="s">
        <v>2108</v>
      </c>
      <c r="P917" t="s">
        <v>2014</v>
      </c>
      <c r="Q917" t="s">
        <v>2033</v>
      </c>
      <c r="R917" s="5">
        <f t="shared" si="58"/>
        <v>105.0032154340836</v>
      </c>
      <c r="S917" s="8">
        <f t="shared" si="59"/>
        <v>42976.208333333328</v>
      </c>
      <c r="T917" s="8">
        <f t="shared" si="60"/>
        <v>42976.208333333328</v>
      </c>
    </row>
    <row r="918" spans="1:20" ht="31.5" x14ac:dyDescent="0.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57"/>
        <v>36.297297297297298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>
        <v>1419660000</v>
      </c>
      <c r="M918" t="b">
        <v>0</v>
      </c>
      <c r="N918" t="b">
        <v>0</v>
      </c>
      <c r="O918" s="14" t="s">
        <v>2103</v>
      </c>
      <c r="P918" t="s">
        <v>2027</v>
      </c>
      <c r="Q918" t="s">
        <v>2028</v>
      </c>
      <c r="R918" s="5">
        <f t="shared" si="58"/>
        <v>25.826923076923077</v>
      </c>
      <c r="S918" s="8">
        <f t="shared" si="59"/>
        <v>41991.25</v>
      </c>
      <c r="T918" s="8">
        <f t="shared" si="60"/>
        <v>41991.25</v>
      </c>
    </row>
    <row r="919" spans="1:20" x14ac:dyDescent="0.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57"/>
        <v>58.25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>
        <v>1311310800</v>
      </c>
      <c r="M919" t="b">
        <v>0</v>
      </c>
      <c r="N919" t="b">
        <v>1</v>
      </c>
      <c r="O919" s="14" t="s">
        <v>2101</v>
      </c>
      <c r="P919" t="s">
        <v>2014</v>
      </c>
      <c r="Q919" t="s">
        <v>2025</v>
      </c>
      <c r="R919" s="5">
        <f t="shared" si="58"/>
        <v>77.666666666666671</v>
      </c>
      <c r="S919" s="8">
        <f t="shared" si="59"/>
        <v>40722.208333333336</v>
      </c>
      <c r="T919" s="8">
        <f t="shared" si="60"/>
        <v>40722.208333333336</v>
      </c>
    </row>
    <row r="920" spans="1:20" x14ac:dyDescent="0.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57"/>
        <v>237.39473684210526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>
        <v>1344315600</v>
      </c>
      <c r="M920" t="b">
        <v>0</v>
      </c>
      <c r="N920" t="b">
        <v>0</v>
      </c>
      <c r="O920" s="14" t="s">
        <v>2104</v>
      </c>
      <c r="P920" t="s">
        <v>2020</v>
      </c>
      <c r="Q920" t="s">
        <v>2029</v>
      </c>
      <c r="R920" s="5">
        <f t="shared" si="58"/>
        <v>57.82692307692308</v>
      </c>
      <c r="S920" s="8">
        <f t="shared" si="59"/>
        <v>41117.208333333336</v>
      </c>
      <c r="T920" s="8">
        <f t="shared" si="60"/>
        <v>41117.208333333336</v>
      </c>
    </row>
    <row r="921" spans="1:20" x14ac:dyDescent="0.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57"/>
        <v>58.75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>
        <v>1510725600</v>
      </c>
      <c r="M921" t="b">
        <v>0</v>
      </c>
      <c r="N921" t="b">
        <v>1</v>
      </c>
      <c r="O921" s="14" t="s">
        <v>2092</v>
      </c>
      <c r="P921" t="s">
        <v>2012</v>
      </c>
      <c r="Q921" t="s">
        <v>2013</v>
      </c>
      <c r="R921" s="5">
        <f t="shared" si="58"/>
        <v>92.955555555555549</v>
      </c>
      <c r="S921" s="8">
        <f t="shared" si="59"/>
        <v>43022.208333333328</v>
      </c>
      <c r="T921" s="8">
        <f t="shared" si="60"/>
        <v>43022.208333333328</v>
      </c>
    </row>
    <row r="922" spans="1:20" x14ac:dyDescent="0.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57"/>
        <v>182.56603773584905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>
        <v>1551247200</v>
      </c>
      <c r="M922" t="b">
        <v>1</v>
      </c>
      <c r="N922" t="b">
        <v>0</v>
      </c>
      <c r="O922" s="14" t="s">
        <v>2099</v>
      </c>
      <c r="P922" t="s">
        <v>2014</v>
      </c>
      <c r="Q922" t="s">
        <v>2022</v>
      </c>
      <c r="R922" s="5">
        <f t="shared" si="58"/>
        <v>37.945098039215686</v>
      </c>
      <c r="S922" s="8">
        <f t="shared" si="59"/>
        <v>43503.25</v>
      </c>
      <c r="T922" s="8">
        <f t="shared" si="60"/>
        <v>43503.25</v>
      </c>
    </row>
    <row r="923" spans="1:20" x14ac:dyDescent="0.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57"/>
        <v>0.75436408977556113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>
        <v>1330236000</v>
      </c>
      <c r="M923" t="b">
        <v>0</v>
      </c>
      <c r="N923" t="b">
        <v>0</v>
      </c>
      <c r="O923" s="14" t="s">
        <v>2091</v>
      </c>
      <c r="P923" t="s">
        <v>2010</v>
      </c>
      <c r="Q923" t="s">
        <v>2011</v>
      </c>
      <c r="R923" s="5">
        <f t="shared" si="58"/>
        <v>31.842105263157894</v>
      </c>
      <c r="S923" s="8">
        <f t="shared" si="59"/>
        <v>40951.25</v>
      </c>
      <c r="T923" s="8">
        <f t="shared" si="60"/>
        <v>40951.25</v>
      </c>
    </row>
    <row r="924" spans="1:20" x14ac:dyDescent="0.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57"/>
        <v>175.95330739299609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>
        <v>1545112800</v>
      </c>
      <c r="M924" t="b">
        <v>0</v>
      </c>
      <c r="N924" t="b">
        <v>1</v>
      </c>
      <c r="O924" s="14" t="s">
        <v>2110</v>
      </c>
      <c r="P924" t="s">
        <v>2008</v>
      </c>
      <c r="Q924" t="s">
        <v>2035</v>
      </c>
      <c r="R924" s="5">
        <f t="shared" si="58"/>
        <v>40</v>
      </c>
      <c r="S924" s="8">
        <f t="shared" si="59"/>
        <v>43443.25</v>
      </c>
      <c r="T924" s="8">
        <f t="shared" si="60"/>
        <v>43443.25</v>
      </c>
    </row>
    <row r="925" spans="1:20" x14ac:dyDescent="0.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57"/>
        <v>237.88235294117646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>
        <v>1279170000</v>
      </c>
      <c r="M925" t="b">
        <v>0</v>
      </c>
      <c r="N925" t="b">
        <v>0</v>
      </c>
      <c r="O925" s="14" t="s">
        <v>2092</v>
      </c>
      <c r="P925" t="s">
        <v>2012</v>
      </c>
      <c r="Q925" t="s">
        <v>2013</v>
      </c>
      <c r="R925" s="5">
        <f t="shared" si="58"/>
        <v>101.1</v>
      </c>
      <c r="S925" s="8">
        <f t="shared" si="59"/>
        <v>40373.208333333336</v>
      </c>
      <c r="T925" s="8">
        <f t="shared" si="60"/>
        <v>40373.208333333336</v>
      </c>
    </row>
    <row r="926" spans="1:20" x14ac:dyDescent="0.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57"/>
        <v>488.05076142131981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>
        <v>1573452000</v>
      </c>
      <c r="M926" t="b">
        <v>0</v>
      </c>
      <c r="N926" t="b">
        <v>0</v>
      </c>
      <c r="O926" s="14" t="s">
        <v>2092</v>
      </c>
      <c r="P926" t="s">
        <v>2012</v>
      </c>
      <c r="Q926" t="s">
        <v>2013</v>
      </c>
      <c r="R926" s="5">
        <f t="shared" si="58"/>
        <v>84.006989951944078</v>
      </c>
      <c r="S926" s="8">
        <f t="shared" si="59"/>
        <v>43769.208333333328</v>
      </c>
      <c r="T926" s="8">
        <f t="shared" si="60"/>
        <v>43769.208333333328</v>
      </c>
    </row>
    <row r="927" spans="1:20" ht="31.5" x14ac:dyDescent="0.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57"/>
        <v>224.06666666666669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>
        <v>1507093200</v>
      </c>
      <c r="M927" t="b">
        <v>0</v>
      </c>
      <c r="N927" t="b">
        <v>0</v>
      </c>
      <c r="O927" s="14" t="s">
        <v>2092</v>
      </c>
      <c r="P927" t="s">
        <v>2012</v>
      </c>
      <c r="Q927" t="s">
        <v>2013</v>
      </c>
      <c r="R927" s="5">
        <f t="shared" si="58"/>
        <v>103.41538461538461</v>
      </c>
      <c r="S927" s="8">
        <f t="shared" si="59"/>
        <v>43000.208333333328</v>
      </c>
      <c r="T927" s="8">
        <f t="shared" si="60"/>
        <v>43000.208333333328</v>
      </c>
    </row>
    <row r="928" spans="1:20" x14ac:dyDescent="0.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57"/>
        <v>18.126436781609197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>
        <v>1463374800</v>
      </c>
      <c r="M928" t="b">
        <v>0</v>
      </c>
      <c r="N928" t="b">
        <v>0</v>
      </c>
      <c r="O928" s="14" t="s">
        <v>2089</v>
      </c>
      <c r="P928" t="s">
        <v>2006</v>
      </c>
      <c r="Q928" t="s">
        <v>2007</v>
      </c>
      <c r="R928" s="5">
        <f t="shared" si="58"/>
        <v>105.13333333333334</v>
      </c>
      <c r="S928" s="8">
        <f t="shared" si="59"/>
        <v>42502.208333333328</v>
      </c>
      <c r="T928" s="8">
        <f t="shared" si="60"/>
        <v>42502.208333333328</v>
      </c>
    </row>
    <row r="929" spans="1:20" x14ac:dyDescent="0.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57"/>
        <v>45.847222222222221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>
        <v>1344574800</v>
      </c>
      <c r="M929" t="b">
        <v>0</v>
      </c>
      <c r="N929" t="b">
        <v>0</v>
      </c>
      <c r="O929" s="14" t="s">
        <v>2092</v>
      </c>
      <c r="P929" t="s">
        <v>2012</v>
      </c>
      <c r="Q929" t="s">
        <v>2013</v>
      </c>
      <c r="R929" s="5">
        <f t="shared" si="58"/>
        <v>89.21621621621621</v>
      </c>
      <c r="S929" s="8">
        <f t="shared" si="59"/>
        <v>41102.208333333336</v>
      </c>
      <c r="T929" s="8">
        <f t="shared" si="60"/>
        <v>41102.208333333336</v>
      </c>
    </row>
    <row r="930" spans="1:20" x14ac:dyDescent="0.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57"/>
        <v>117.31541218637993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>
        <v>1389074400</v>
      </c>
      <c r="M930" t="b">
        <v>0</v>
      </c>
      <c r="N930" t="b">
        <v>0</v>
      </c>
      <c r="O930" s="14" t="s">
        <v>2091</v>
      </c>
      <c r="P930" t="s">
        <v>2010</v>
      </c>
      <c r="Q930" t="s">
        <v>2011</v>
      </c>
      <c r="R930" s="5">
        <f t="shared" si="58"/>
        <v>51.995234312946785</v>
      </c>
      <c r="S930" s="8">
        <f t="shared" si="59"/>
        <v>41637.25</v>
      </c>
      <c r="T930" s="8">
        <f t="shared" si="60"/>
        <v>41637.25</v>
      </c>
    </row>
    <row r="931" spans="1:20" x14ac:dyDescent="0.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57"/>
        <v>217.30909090909088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>
        <v>1494997200</v>
      </c>
      <c r="M931" t="b">
        <v>0</v>
      </c>
      <c r="N931" t="b">
        <v>0</v>
      </c>
      <c r="O931" s="14" t="s">
        <v>2092</v>
      </c>
      <c r="P931" t="s">
        <v>2012</v>
      </c>
      <c r="Q931" t="s">
        <v>2013</v>
      </c>
      <c r="R931" s="5">
        <f t="shared" si="58"/>
        <v>64.956521739130437</v>
      </c>
      <c r="S931" s="8">
        <f t="shared" si="59"/>
        <v>42858.208333333328</v>
      </c>
      <c r="T931" s="8">
        <f t="shared" si="60"/>
        <v>42858.208333333328</v>
      </c>
    </row>
    <row r="932" spans="1:20" x14ac:dyDescent="0.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57"/>
        <v>112.28571428571428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>
        <v>1425448800</v>
      </c>
      <c r="M932" t="b">
        <v>0</v>
      </c>
      <c r="N932" t="b">
        <v>1</v>
      </c>
      <c r="O932" s="14" t="s">
        <v>2092</v>
      </c>
      <c r="P932" t="s">
        <v>2012</v>
      </c>
      <c r="Q932" t="s">
        <v>2013</v>
      </c>
      <c r="R932" s="5">
        <f t="shared" si="58"/>
        <v>46.235294117647058</v>
      </c>
      <c r="S932" s="8">
        <f t="shared" si="59"/>
        <v>42060.25</v>
      </c>
      <c r="T932" s="8">
        <f t="shared" si="60"/>
        <v>42060.25</v>
      </c>
    </row>
    <row r="933" spans="1:20" x14ac:dyDescent="0.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57"/>
        <v>72.51898734177216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>
        <v>1404104400</v>
      </c>
      <c r="M933" t="b">
        <v>0</v>
      </c>
      <c r="N933" t="b">
        <v>1</v>
      </c>
      <c r="O933" s="14" t="s">
        <v>2092</v>
      </c>
      <c r="P933" t="s">
        <v>2012</v>
      </c>
      <c r="Q933" t="s">
        <v>2013</v>
      </c>
      <c r="R933" s="5">
        <f t="shared" si="58"/>
        <v>51.151785714285715</v>
      </c>
      <c r="S933" s="8">
        <f t="shared" si="59"/>
        <v>41818.208333333336</v>
      </c>
      <c r="T933" s="8">
        <f t="shared" si="60"/>
        <v>41818.208333333336</v>
      </c>
    </row>
    <row r="934" spans="1:20" x14ac:dyDescent="0.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57"/>
        <v>212.30434782608697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>
        <v>1394773200</v>
      </c>
      <c r="M934" t="b">
        <v>0</v>
      </c>
      <c r="N934" t="b">
        <v>0</v>
      </c>
      <c r="O934" s="14" t="s">
        <v>2090</v>
      </c>
      <c r="P934" t="s">
        <v>2008</v>
      </c>
      <c r="Q934" t="s">
        <v>2009</v>
      </c>
      <c r="R934" s="5">
        <f t="shared" si="58"/>
        <v>33.909722222222221</v>
      </c>
      <c r="S934" s="8">
        <f t="shared" si="59"/>
        <v>41709.208333333336</v>
      </c>
      <c r="T934" s="8">
        <f t="shared" si="60"/>
        <v>41709.208333333336</v>
      </c>
    </row>
    <row r="935" spans="1:20" x14ac:dyDescent="0.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57"/>
        <v>239.74657534246577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>
        <v>1366520400</v>
      </c>
      <c r="M935" t="b">
        <v>0</v>
      </c>
      <c r="N935" t="b">
        <v>0</v>
      </c>
      <c r="O935" s="14" t="s">
        <v>2092</v>
      </c>
      <c r="P935" t="s">
        <v>2012</v>
      </c>
      <c r="Q935" t="s">
        <v>2013</v>
      </c>
      <c r="R935" s="5">
        <f t="shared" si="58"/>
        <v>92.016298633017882</v>
      </c>
      <c r="S935" s="8">
        <f t="shared" si="59"/>
        <v>41372.208333333336</v>
      </c>
      <c r="T935" s="8">
        <f t="shared" si="60"/>
        <v>41372.208333333336</v>
      </c>
    </row>
    <row r="936" spans="1:20" x14ac:dyDescent="0.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57"/>
        <v>181.93548387096774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>
        <v>1456639200</v>
      </c>
      <c r="M936" t="b">
        <v>0</v>
      </c>
      <c r="N936" t="b">
        <v>0</v>
      </c>
      <c r="O936" s="14" t="s">
        <v>2092</v>
      </c>
      <c r="P936" t="s">
        <v>2012</v>
      </c>
      <c r="Q936" t="s">
        <v>2013</v>
      </c>
      <c r="R936" s="5">
        <f t="shared" si="58"/>
        <v>107.42857142857143</v>
      </c>
      <c r="S936" s="8">
        <f t="shared" si="59"/>
        <v>42422.25</v>
      </c>
      <c r="T936" s="8">
        <f t="shared" si="60"/>
        <v>42422.25</v>
      </c>
    </row>
    <row r="937" spans="1:20" ht="31.5" x14ac:dyDescent="0.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57"/>
        <v>164.13114754098362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>
        <v>1438318800</v>
      </c>
      <c r="M937" t="b">
        <v>0</v>
      </c>
      <c r="N937" t="b">
        <v>0</v>
      </c>
      <c r="O937" s="14" t="s">
        <v>2092</v>
      </c>
      <c r="P937" t="s">
        <v>2012</v>
      </c>
      <c r="Q937" t="s">
        <v>2013</v>
      </c>
      <c r="R937" s="5">
        <f t="shared" si="58"/>
        <v>75.848484848484844</v>
      </c>
      <c r="S937" s="8">
        <f t="shared" si="59"/>
        <v>42209.208333333328</v>
      </c>
      <c r="T937" s="8">
        <f t="shared" si="60"/>
        <v>42209.208333333328</v>
      </c>
    </row>
    <row r="938" spans="1:20" x14ac:dyDescent="0.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57"/>
        <v>1.6375968992248062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>
        <v>1564030800</v>
      </c>
      <c r="M938" t="b">
        <v>1</v>
      </c>
      <c r="N938" t="b">
        <v>0</v>
      </c>
      <c r="O938" s="14" t="s">
        <v>2092</v>
      </c>
      <c r="P938" t="s">
        <v>2012</v>
      </c>
      <c r="Q938" t="s">
        <v>2013</v>
      </c>
      <c r="R938" s="5">
        <f t="shared" si="58"/>
        <v>80.476190476190482</v>
      </c>
      <c r="S938" s="8">
        <f t="shared" si="59"/>
        <v>43668.208333333328</v>
      </c>
      <c r="T938" s="8">
        <f t="shared" si="60"/>
        <v>43668.208333333328</v>
      </c>
    </row>
    <row r="939" spans="1:20" x14ac:dyDescent="0.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57"/>
        <v>49.64385964912281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>
        <v>1449295200</v>
      </c>
      <c r="M939" t="b">
        <v>0</v>
      </c>
      <c r="N939" t="b">
        <v>0</v>
      </c>
      <c r="O939" s="14" t="s">
        <v>2093</v>
      </c>
      <c r="P939" t="s">
        <v>2014</v>
      </c>
      <c r="Q939" t="s">
        <v>2015</v>
      </c>
      <c r="R939" s="5">
        <f t="shared" si="58"/>
        <v>86.978483606557376</v>
      </c>
      <c r="S939" s="8">
        <f t="shared" si="59"/>
        <v>42334.25</v>
      </c>
      <c r="T939" s="8">
        <f t="shared" si="60"/>
        <v>42334.25</v>
      </c>
    </row>
    <row r="940" spans="1:20" x14ac:dyDescent="0.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57"/>
        <v>109.70652173913042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>
        <v>1531890000</v>
      </c>
      <c r="M940" t="b">
        <v>0</v>
      </c>
      <c r="N940" t="b">
        <v>1</v>
      </c>
      <c r="O940" s="14" t="s">
        <v>2102</v>
      </c>
      <c r="P940" t="s">
        <v>2020</v>
      </c>
      <c r="Q940" t="s">
        <v>2026</v>
      </c>
      <c r="R940" s="5">
        <f t="shared" si="58"/>
        <v>105.13541666666667</v>
      </c>
      <c r="S940" s="8">
        <f t="shared" si="59"/>
        <v>43263.208333333328</v>
      </c>
      <c r="T940" s="8">
        <f t="shared" si="60"/>
        <v>43263.208333333328</v>
      </c>
    </row>
    <row r="941" spans="1:20" ht="31.5" x14ac:dyDescent="0.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57"/>
        <v>49.217948717948715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>
        <v>1306213200</v>
      </c>
      <c r="M941" t="b">
        <v>0</v>
      </c>
      <c r="N941" t="b">
        <v>1</v>
      </c>
      <c r="O941" s="14" t="s">
        <v>2100</v>
      </c>
      <c r="P941" t="s">
        <v>2023</v>
      </c>
      <c r="Q941" t="s">
        <v>2024</v>
      </c>
      <c r="R941" s="5">
        <f t="shared" si="58"/>
        <v>57.298507462686565</v>
      </c>
      <c r="S941" s="8">
        <f t="shared" si="59"/>
        <v>40670.208333333336</v>
      </c>
      <c r="T941" s="8">
        <f t="shared" si="60"/>
        <v>40670.208333333336</v>
      </c>
    </row>
    <row r="942" spans="1:20" x14ac:dyDescent="0.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57"/>
        <v>62.232323232323225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s="14" t="s">
        <v>2091</v>
      </c>
      <c r="P942" t="s">
        <v>2010</v>
      </c>
      <c r="Q942" t="s">
        <v>2011</v>
      </c>
      <c r="R942" s="5">
        <f t="shared" si="58"/>
        <v>93.348484848484844</v>
      </c>
      <c r="S942" s="8">
        <f t="shared" si="59"/>
        <v>41244.25</v>
      </c>
      <c r="T942" s="8">
        <f t="shared" si="60"/>
        <v>41244.25</v>
      </c>
    </row>
    <row r="943" spans="1:20" x14ac:dyDescent="0.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57"/>
        <v>13.05813953488372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>
        <v>1297576800</v>
      </c>
      <c r="M943" t="b">
        <v>1</v>
      </c>
      <c r="N943" t="b">
        <v>0</v>
      </c>
      <c r="O943" s="14" t="s">
        <v>2092</v>
      </c>
      <c r="P943" t="s">
        <v>2012</v>
      </c>
      <c r="Q943" t="s">
        <v>2013</v>
      </c>
      <c r="R943" s="5">
        <f t="shared" si="58"/>
        <v>71.987179487179489</v>
      </c>
      <c r="S943" s="8">
        <f t="shared" si="59"/>
        <v>40552.25</v>
      </c>
      <c r="T943" s="8">
        <f t="shared" si="60"/>
        <v>40552.25</v>
      </c>
    </row>
    <row r="944" spans="1:20" x14ac:dyDescent="0.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57"/>
        <v>64.635416666666671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>
        <v>1296194400</v>
      </c>
      <c r="M944" t="b">
        <v>0</v>
      </c>
      <c r="N944" t="b">
        <v>0</v>
      </c>
      <c r="O944" s="14" t="s">
        <v>2092</v>
      </c>
      <c r="P944" t="s">
        <v>2012</v>
      </c>
      <c r="Q944" t="s">
        <v>2013</v>
      </c>
      <c r="R944" s="5">
        <f t="shared" si="58"/>
        <v>92.611940298507463</v>
      </c>
      <c r="S944" s="8">
        <f t="shared" si="59"/>
        <v>40568.25</v>
      </c>
      <c r="T944" s="8">
        <f t="shared" si="60"/>
        <v>40568.25</v>
      </c>
    </row>
    <row r="945" spans="1:20" x14ac:dyDescent="0.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57"/>
        <v>159.58666666666667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>
        <v>1414558800</v>
      </c>
      <c r="M945" t="b">
        <v>0</v>
      </c>
      <c r="N945" t="b">
        <v>0</v>
      </c>
      <c r="O945" s="14" t="s">
        <v>2089</v>
      </c>
      <c r="P945" t="s">
        <v>2006</v>
      </c>
      <c r="Q945" t="s">
        <v>2007</v>
      </c>
      <c r="R945" s="5">
        <f t="shared" si="58"/>
        <v>104.99122807017544</v>
      </c>
      <c r="S945" s="8">
        <f t="shared" si="59"/>
        <v>41906.208333333336</v>
      </c>
      <c r="T945" s="8">
        <f t="shared" si="60"/>
        <v>41906.208333333336</v>
      </c>
    </row>
    <row r="946" spans="1:20" x14ac:dyDescent="0.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57"/>
        <v>81.42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>
        <v>1488348000</v>
      </c>
      <c r="M946" t="b">
        <v>0</v>
      </c>
      <c r="N946" t="b">
        <v>0</v>
      </c>
      <c r="O946" s="14" t="s">
        <v>2103</v>
      </c>
      <c r="P946" t="s">
        <v>2027</v>
      </c>
      <c r="Q946" t="s">
        <v>2028</v>
      </c>
      <c r="R946" s="5">
        <f t="shared" si="58"/>
        <v>30.958174904942965</v>
      </c>
      <c r="S946" s="8">
        <f t="shared" si="59"/>
        <v>42776.25</v>
      </c>
      <c r="T946" s="8">
        <f t="shared" si="60"/>
        <v>42776.25</v>
      </c>
    </row>
    <row r="947" spans="1:20" x14ac:dyDescent="0.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57"/>
        <v>32.444767441860463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>
        <v>1334898000</v>
      </c>
      <c r="M947" t="b">
        <v>1</v>
      </c>
      <c r="N947" t="b">
        <v>0</v>
      </c>
      <c r="O947" s="14" t="s">
        <v>2103</v>
      </c>
      <c r="P947" t="s">
        <v>2027</v>
      </c>
      <c r="Q947" t="s">
        <v>2028</v>
      </c>
      <c r="R947" s="5">
        <f t="shared" si="58"/>
        <v>33.001182732111175</v>
      </c>
      <c r="S947" s="8">
        <f t="shared" si="59"/>
        <v>41004.208333333336</v>
      </c>
      <c r="T947" s="8">
        <f t="shared" si="60"/>
        <v>41004.208333333336</v>
      </c>
    </row>
    <row r="948" spans="1:20" ht="31.5" x14ac:dyDescent="0.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57"/>
        <v>9.9141184124918666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>
        <v>1308373200</v>
      </c>
      <c r="M948" t="b">
        <v>0</v>
      </c>
      <c r="N948" t="b">
        <v>0</v>
      </c>
      <c r="O948" s="14" t="s">
        <v>2092</v>
      </c>
      <c r="P948" t="s">
        <v>2012</v>
      </c>
      <c r="Q948" t="s">
        <v>2013</v>
      </c>
      <c r="R948" s="5">
        <f t="shared" si="58"/>
        <v>84.187845303867405</v>
      </c>
      <c r="S948" s="8">
        <f t="shared" si="59"/>
        <v>40710.208333333336</v>
      </c>
      <c r="T948" s="8">
        <f t="shared" si="60"/>
        <v>40710.208333333336</v>
      </c>
    </row>
    <row r="949" spans="1:20" x14ac:dyDescent="0.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57"/>
        <v>26.694444444444443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>
        <v>1412312400</v>
      </c>
      <c r="M949" t="b">
        <v>0</v>
      </c>
      <c r="N949" t="b">
        <v>0</v>
      </c>
      <c r="O949" s="14" t="s">
        <v>2092</v>
      </c>
      <c r="P949" t="s">
        <v>2012</v>
      </c>
      <c r="Q949" t="s">
        <v>2013</v>
      </c>
      <c r="R949" s="5">
        <f t="shared" si="58"/>
        <v>73.92307692307692</v>
      </c>
      <c r="S949" s="8">
        <f t="shared" si="59"/>
        <v>41908.208333333336</v>
      </c>
      <c r="T949" s="8">
        <f t="shared" si="60"/>
        <v>41908.208333333336</v>
      </c>
    </row>
    <row r="950" spans="1:20" x14ac:dyDescent="0.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57"/>
        <v>62.957446808510639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>
        <v>1419228000</v>
      </c>
      <c r="M950" t="b">
        <v>1</v>
      </c>
      <c r="N950" t="b">
        <v>1</v>
      </c>
      <c r="O950" s="14" t="s">
        <v>2093</v>
      </c>
      <c r="P950" t="s">
        <v>2014</v>
      </c>
      <c r="Q950" t="s">
        <v>2015</v>
      </c>
      <c r="R950" s="5">
        <f t="shared" si="58"/>
        <v>36.987499999999997</v>
      </c>
      <c r="S950" s="8">
        <f t="shared" si="59"/>
        <v>41985.25</v>
      </c>
      <c r="T950" s="8">
        <f t="shared" si="60"/>
        <v>41985.25</v>
      </c>
    </row>
    <row r="951" spans="1:20" ht="31.5" x14ac:dyDescent="0.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57"/>
        <v>161.35593220338984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>
        <v>1430974800</v>
      </c>
      <c r="M951" t="b">
        <v>0</v>
      </c>
      <c r="N951" t="b">
        <v>0</v>
      </c>
      <c r="O951" s="14" t="s">
        <v>2091</v>
      </c>
      <c r="P951" t="s">
        <v>2010</v>
      </c>
      <c r="Q951" t="s">
        <v>2011</v>
      </c>
      <c r="R951" s="5">
        <f t="shared" si="58"/>
        <v>46.896551724137929</v>
      </c>
      <c r="S951" s="8">
        <f t="shared" si="59"/>
        <v>42112.208333333328</v>
      </c>
      <c r="T951" s="8">
        <f t="shared" si="60"/>
        <v>42112.208333333328</v>
      </c>
    </row>
    <row r="952" spans="1:20" x14ac:dyDescent="0.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>
        <v>1555822800</v>
      </c>
      <c r="M952" t="b">
        <v>0</v>
      </c>
      <c r="N952" t="b">
        <v>1</v>
      </c>
      <c r="O952" s="14" t="s">
        <v>2092</v>
      </c>
      <c r="P952" t="s">
        <v>2012</v>
      </c>
      <c r="Q952" t="s">
        <v>2013</v>
      </c>
      <c r="R952" s="5">
        <f t="shared" si="58"/>
        <v>5</v>
      </c>
      <c r="S952" s="8">
        <f t="shared" si="59"/>
        <v>43571.208333333328</v>
      </c>
      <c r="T952" s="8">
        <f t="shared" si="60"/>
        <v>43571.208333333328</v>
      </c>
    </row>
    <row r="953" spans="1:20" x14ac:dyDescent="0.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57"/>
        <v>1096.9379310344827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>
        <v>1482818400</v>
      </c>
      <c r="M953" t="b">
        <v>0</v>
      </c>
      <c r="N953" t="b">
        <v>1</v>
      </c>
      <c r="O953" s="14" t="s">
        <v>2090</v>
      </c>
      <c r="P953" t="s">
        <v>2008</v>
      </c>
      <c r="Q953" t="s">
        <v>2009</v>
      </c>
      <c r="R953" s="5">
        <f t="shared" si="58"/>
        <v>102.02437459910199</v>
      </c>
      <c r="S953" s="8">
        <f t="shared" si="59"/>
        <v>42730.25</v>
      </c>
      <c r="T953" s="8">
        <f t="shared" si="60"/>
        <v>42730.25</v>
      </c>
    </row>
    <row r="954" spans="1:20" x14ac:dyDescent="0.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57"/>
        <v>70.094158075601371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>
        <v>1471928400</v>
      </c>
      <c r="M954" t="b">
        <v>0</v>
      </c>
      <c r="N954" t="b">
        <v>0</v>
      </c>
      <c r="O954" s="14" t="s">
        <v>2093</v>
      </c>
      <c r="P954" t="s">
        <v>2014</v>
      </c>
      <c r="Q954" t="s">
        <v>2015</v>
      </c>
      <c r="R954" s="5">
        <f t="shared" si="58"/>
        <v>45.007502206531335</v>
      </c>
      <c r="S954" s="8">
        <f t="shared" si="59"/>
        <v>42591.208333333328</v>
      </c>
      <c r="T954" s="8">
        <f t="shared" si="60"/>
        <v>42591.208333333328</v>
      </c>
    </row>
    <row r="955" spans="1:20" ht="31.5" x14ac:dyDescent="0.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>
        <v>1453701600</v>
      </c>
      <c r="M955" t="b">
        <v>0</v>
      </c>
      <c r="N955" t="b">
        <v>1</v>
      </c>
      <c r="O955" s="14" t="s">
        <v>2111</v>
      </c>
      <c r="P955" t="s">
        <v>2014</v>
      </c>
      <c r="Q955" t="s">
        <v>2036</v>
      </c>
      <c r="R955" s="5">
        <f t="shared" si="58"/>
        <v>94.285714285714292</v>
      </c>
      <c r="S955" s="8">
        <f t="shared" si="59"/>
        <v>42358.25</v>
      </c>
      <c r="T955" s="8">
        <f t="shared" si="60"/>
        <v>42358.25</v>
      </c>
    </row>
    <row r="956" spans="1:20" x14ac:dyDescent="0.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57"/>
        <v>367.0985915492958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>
        <v>1350363600</v>
      </c>
      <c r="M956" t="b">
        <v>0</v>
      </c>
      <c r="N956" t="b">
        <v>0</v>
      </c>
      <c r="O956" s="14" t="s">
        <v>2091</v>
      </c>
      <c r="P956" t="s">
        <v>2010</v>
      </c>
      <c r="Q956" t="s">
        <v>2011</v>
      </c>
      <c r="R956" s="5">
        <f t="shared" si="58"/>
        <v>101.02325581395348</v>
      </c>
      <c r="S956" s="8">
        <f t="shared" si="59"/>
        <v>41174.208333333336</v>
      </c>
      <c r="T956" s="8">
        <f t="shared" si="60"/>
        <v>41174.208333333336</v>
      </c>
    </row>
    <row r="957" spans="1:20" ht="31.5" x14ac:dyDescent="0.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57"/>
        <v>1109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>
        <v>1353996000</v>
      </c>
      <c r="M957" t="b">
        <v>0</v>
      </c>
      <c r="N957" t="b">
        <v>0</v>
      </c>
      <c r="O957" s="14" t="s">
        <v>2092</v>
      </c>
      <c r="P957" t="s">
        <v>2012</v>
      </c>
      <c r="Q957" t="s">
        <v>2013</v>
      </c>
      <c r="R957" s="5">
        <f t="shared" si="58"/>
        <v>97.037499999999994</v>
      </c>
      <c r="S957" s="8">
        <f t="shared" si="59"/>
        <v>41238.25</v>
      </c>
      <c r="T957" s="8">
        <f t="shared" si="60"/>
        <v>41238.25</v>
      </c>
    </row>
    <row r="958" spans="1:20" x14ac:dyDescent="0.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57"/>
        <v>19.028784648187631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>
        <v>1451109600</v>
      </c>
      <c r="M958" t="b">
        <v>0</v>
      </c>
      <c r="N958" t="b">
        <v>0</v>
      </c>
      <c r="O958" s="14" t="s">
        <v>2111</v>
      </c>
      <c r="P958" t="s">
        <v>2014</v>
      </c>
      <c r="Q958" t="s">
        <v>2036</v>
      </c>
      <c r="R958" s="5">
        <f t="shared" si="58"/>
        <v>43.00963855421687</v>
      </c>
      <c r="S958" s="8">
        <f t="shared" si="59"/>
        <v>42360.25</v>
      </c>
      <c r="T958" s="8">
        <f t="shared" si="60"/>
        <v>42360.25</v>
      </c>
    </row>
    <row r="959" spans="1:20" x14ac:dyDescent="0.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57"/>
        <v>126.87755102040816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>
        <v>1329631200</v>
      </c>
      <c r="M959" t="b">
        <v>0</v>
      </c>
      <c r="N959" t="b">
        <v>0</v>
      </c>
      <c r="O959" s="14" t="s">
        <v>2092</v>
      </c>
      <c r="P959" t="s">
        <v>2012</v>
      </c>
      <c r="Q959" t="s">
        <v>2013</v>
      </c>
      <c r="R959" s="5">
        <f t="shared" si="58"/>
        <v>94.916030534351151</v>
      </c>
      <c r="S959" s="8">
        <f t="shared" si="59"/>
        <v>40955.25</v>
      </c>
      <c r="T959" s="8">
        <f t="shared" si="60"/>
        <v>40955.25</v>
      </c>
    </row>
    <row r="960" spans="1:20" ht="31.5" x14ac:dyDescent="0.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57"/>
        <v>734.63636363636363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>
        <v>1278997200</v>
      </c>
      <c r="M960" t="b">
        <v>0</v>
      </c>
      <c r="N960" t="b">
        <v>0</v>
      </c>
      <c r="O960" s="14" t="s">
        <v>2099</v>
      </c>
      <c r="P960" t="s">
        <v>2014</v>
      </c>
      <c r="Q960" t="s">
        <v>2022</v>
      </c>
      <c r="R960" s="5">
        <f t="shared" si="58"/>
        <v>72.151785714285708</v>
      </c>
      <c r="S960" s="8">
        <f t="shared" si="59"/>
        <v>40350.208333333336</v>
      </c>
      <c r="T960" s="8">
        <f t="shared" si="60"/>
        <v>40350.208333333336</v>
      </c>
    </row>
    <row r="961" spans="1:20" x14ac:dyDescent="0.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57"/>
        <v>4.5731034482758623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>
        <v>1280120400</v>
      </c>
      <c r="M961" t="b">
        <v>0</v>
      </c>
      <c r="N961" t="b">
        <v>0</v>
      </c>
      <c r="O961" s="14" t="s">
        <v>2107</v>
      </c>
      <c r="P961" t="s">
        <v>2020</v>
      </c>
      <c r="Q961" t="s">
        <v>2032</v>
      </c>
      <c r="R961" s="5">
        <f t="shared" si="58"/>
        <v>51.007692307692309</v>
      </c>
      <c r="S961" s="8">
        <f t="shared" si="59"/>
        <v>40357.208333333336</v>
      </c>
      <c r="T961" s="8">
        <f t="shared" si="60"/>
        <v>40357.208333333336</v>
      </c>
    </row>
    <row r="962" spans="1:20" x14ac:dyDescent="0.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si="57"/>
        <v>85.054545454545448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>
        <v>1458104400</v>
      </c>
      <c r="M962" t="b">
        <v>0</v>
      </c>
      <c r="N962" t="b">
        <v>0</v>
      </c>
      <c r="O962" s="14" t="s">
        <v>2091</v>
      </c>
      <c r="P962" t="s">
        <v>2010</v>
      </c>
      <c r="Q962" t="s">
        <v>2011</v>
      </c>
      <c r="R962" s="5">
        <f t="shared" si="58"/>
        <v>85.054545454545448</v>
      </c>
      <c r="S962" s="8">
        <f t="shared" si="59"/>
        <v>42408.25</v>
      </c>
      <c r="T962" s="8">
        <f t="shared" si="60"/>
        <v>42408.25</v>
      </c>
    </row>
    <row r="963" spans="1:20" x14ac:dyDescent="0.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ref="F963:F1001" si="61">E963/D963*100</f>
        <v>119.29824561403508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>
        <v>1298268000</v>
      </c>
      <c r="M963" t="b">
        <v>0</v>
      </c>
      <c r="N963" t="b">
        <v>0</v>
      </c>
      <c r="O963" s="14" t="s">
        <v>2107</v>
      </c>
      <c r="P963" t="s">
        <v>2020</v>
      </c>
      <c r="Q963" t="s">
        <v>2032</v>
      </c>
      <c r="R963" s="5">
        <f t="shared" ref="R963:R1001" si="62">E963/H963</f>
        <v>43.87096774193548</v>
      </c>
      <c r="S963" s="8">
        <f t="shared" ref="S963:S1001" si="63">(((K963/60)/60)/24)+DATE(1970,1,1)</f>
        <v>40591.25</v>
      </c>
      <c r="T963" s="8">
        <f t="shared" ref="T963:T1001" si="64">(((K963/60)/60)/24)+DATE(1970,1,1)</f>
        <v>40591.25</v>
      </c>
    </row>
    <row r="964" spans="1:20" x14ac:dyDescent="0.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61"/>
        <v>296.02777777777777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>
        <v>1386223200</v>
      </c>
      <c r="M964" t="b">
        <v>0</v>
      </c>
      <c r="N964" t="b">
        <v>0</v>
      </c>
      <c r="O964" s="14" t="s">
        <v>2089</v>
      </c>
      <c r="P964" t="s">
        <v>2006</v>
      </c>
      <c r="Q964" t="s">
        <v>2007</v>
      </c>
      <c r="R964" s="5">
        <f t="shared" si="62"/>
        <v>40.063909774436091</v>
      </c>
      <c r="S964" s="8">
        <f t="shared" si="63"/>
        <v>41592.25</v>
      </c>
      <c r="T964" s="8">
        <f t="shared" si="64"/>
        <v>41592.25</v>
      </c>
    </row>
    <row r="965" spans="1:20" x14ac:dyDescent="0.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si="61"/>
        <v>84.694915254237287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>
        <v>1299823200</v>
      </c>
      <c r="M965" t="b">
        <v>0</v>
      </c>
      <c r="N965" t="b">
        <v>1</v>
      </c>
      <c r="O965" s="14" t="s">
        <v>2103</v>
      </c>
      <c r="P965" t="s">
        <v>2027</v>
      </c>
      <c r="Q965" t="s">
        <v>2028</v>
      </c>
      <c r="R965" s="5">
        <f t="shared" si="62"/>
        <v>43.833333333333336</v>
      </c>
      <c r="S965" s="8">
        <f t="shared" si="63"/>
        <v>40607.25</v>
      </c>
      <c r="T965" s="8">
        <f t="shared" si="64"/>
        <v>40607.25</v>
      </c>
    </row>
    <row r="966" spans="1:20" x14ac:dyDescent="0.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61"/>
        <v>355.7837837837838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>
        <v>1431752400</v>
      </c>
      <c r="M966" t="b">
        <v>0</v>
      </c>
      <c r="N966" t="b">
        <v>0</v>
      </c>
      <c r="O966" s="14" t="s">
        <v>2092</v>
      </c>
      <c r="P966" t="s">
        <v>2012</v>
      </c>
      <c r="Q966" t="s">
        <v>2013</v>
      </c>
      <c r="R966" s="5">
        <f t="shared" si="62"/>
        <v>84.92903225806451</v>
      </c>
      <c r="S966" s="8">
        <f t="shared" si="63"/>
        <v>42135.208333333328</v>
      </c>
      <c r="T966" s="8">
        <f t="shared" si="64"/>
        <v>42135.208333333328</v>
      </c>
    </row>
    <row r="967" spans="1:20" x14ac:dyDescent="0.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61"/>
        <v>386.40909090909093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>
        <v>1267855200</v>
      </c>
      <c r="M967" t="b">
        <v>0</v>
      </c>
      <c r="N967" t="b">
        <v>0</v>
      </c>
      <c r="O967" s="14" t="s">
        <v>2090</v>
      </c>
      <c r="P967" t="s">
        <v>2008</v>
      </c>
      <c r="Q967" t="s">
        <v>2009</v>
      </c>
      <c r="R967" s="5">
        <f t="shared" si="62"/>
        <v>41.067632850241544</v>
      </c>
      <c r="S967" s="8">
        <f t="shared" si="63"/>
        <v>40203.25</v>
      </c>
      <c r="T967" s="8">
        <f t="shared" si="64"/>
        <v>40203.25</v>
      </c>
    </row>
    <row r="968" spans="1:20" x14ac:dyDescent="0.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61"/>
        <v>792.23529411764707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>
        <v>1497675600</v>
      </c>
      <c r="M968" t="b">
        <v>0</v>
      </c>
      <c r="N968" t="b">
        <v>0</v>
      </c>
      <c r="O968" s="14" t="s">
        <v>2092</v>
      </c>
      <c r="P968" t="s">
        <v>2012</v>
      </c>
      <c r="Q968" t="s">
        <v>2013</v>
      </c>
      <c r="R968" s="5">
        <f t="shared" si="62"/>
        <v>54.971428571428568</v>
      </c>
      <c r="S968" s="8">
        <f t="shared" si="63"/>
        <v>42901.208333333328</v>
      </c>
      <c r="T968" s="8">
        <f t="shared" si="64"/>
        <v>42901.208333333328</v>
      </c>
    </row>
    <row r="969" spans="1:20" x14ac:dyDescent="0.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61"/>
        <v>137.03393665158373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>
        <v>1336885200</v>
      </c>
      <c r="M969" t="b">
        <v>0</v>
      </c>
      <c r="N969" t="b">
        <v>0</v>
      </c>
      <c r="O969" s="14" t="s">
        <v>2110</v>
      </c>
      <c r="P969" t="s">
        <v>2008</v>
      </c>
      <c r="Q969" t="s">
        <v>2035</v>
      </c>
      <c r="R969" s="5">
        <f t="shared" si="62"/>
        <v>77.010807374443743</v>
      </c>
      <c r="S969" s="8">
        <f t="shared" si="63"/>
        <v>41005.208333333336</v>
      </c>
      <c r="T969" s="8">
        <f t="shared" si="64"/>
        <v>41005.208333333336</v>
      </c>
    </row>
    <row r="970" spans="1:20" ht="31.5" x14ac:dyDescent="0.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61"/>
        <v>338.20833333333337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>
        <v>1295157600</v>
      </c>
      <c r="M970" t="b">
        <v>0</v>
      </c>
      <c r="N970" t="b">
        <v>0</v>
      </c>
      <c r="O970" s="14" t="s">
        <v>2089</v>
      </c>
      <c r="P970" t="s">
        <v>2006</v>
      </c>
      <c r="Q970" t="s">
        <v>2007</v>
      </c>
      <c r="R970" s="5">
        <f t="shared" si="62"/>
        <v>71.201754385964918</v>
      </c>
      <c r="S970" s="8">
        <f t="shared" si="63"/>
        <v>40544.25</v>
      </c>
      <c r="T970" s="8">
        <f t="shared" si="64"/>
        <v>40544.25</v>
      </c>
    </row>
    <row r="971" spans="1:20" x14ac:dyDescent="0.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61"/>
        <v>108.22784810126582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>
        <v>1577599200</v>
      </c>
      <c r="M971" t="b">
        <v>0</v>
      </c>
      <c r="N971" t="b">
        <v>0</v>
      </c>
      <c r="O971" s="14" t="s">
        <v>2092</v>
      </c>
      <c r="P971" t="s">
        <v>2012</v>
      </c>
      <c r="Q971" t="s">
        <v>2013</v>
      </c>
      <c r="R971" s="5">
        <f t="shared" si="62"/>
        <v>91.935483870967744</v>
      </c>
      <c r="S971" s="8">
        <f t="shared" si="63"/>
        <v>43821.25</v>
      </c>
      <c r="T971" s="8">
        <f t="shared" si="64"/>
        <v>43821.25</v>
      </c>
    </row>
    <row r="972" spans="1:20" ht="31.5" x14ac:dyDescent="0.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61"/>
        <v>60.757639620653315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>
        <v>1305003600</v>
      </c>
      <c r="M972" t="b">
        <v>0</v>
      </c>
      <c r="N972" t="b">
        <v>0</v>
      </c>
      <c r="O972" s="14" t="s">
        <v>2092</v>
      </c>
      <c r="P972" t="s">
        <v>2012</v>
      </c>
      <c r="Q972" t="s">
        <v>2013</v>
      </c>
      <c r="R972" s="5">
        <f t="shared" si="62"/>
        <v>97.069023569023571</v>
      </c>
      <c r="S972" s="8">
        <f t="shared" si="63"/>
        <v>40672.208333333336</v>
      </c>
      <c r="T972" s="8">
        <f t="shared" si="64"/>
        <v>40672.208333333336</v>
      </c>
    </row>
    <row r="973" spans="1:20" x14ac:dyDescent="0.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61"/>
        <v>27.725490196078432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>
        <v>1381726800</v>
      </c>
      <c r="M973" t="b">
        <v>0</v>
      </c>
      <c r="N973" t="b">
        <v>0</v>
      </c>
      <c r="O973" s="14" t="s">
        <v>2108</v>
      </c>
      <c r="P973" t="s">
        <v>2014</v>
      </c>
      <c r="Q973" t="s">
        <v>2033</v>
      </c>
      <c r="R973" s="5">
        <f t="shared" si="62"/>
        <v>58.916666666666664</v>
      </c>
      <c r="S973" s="8">
        <f t="shared" si="63"/>
        <v>41555.208333333336</v>
      </c>
      <c r="T973" s="8">
        <f t="shared" si="64"/>
        <v>41555.208333333336</v>
      </c>
    </row>
    <row r="974" spans="1:20" x14ac:dyDescent="0.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61"/>
        <v>228.3934426229508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>
        <v>1402462800</v>
      </c>
      <c r="M974" t="b">
        <v>0</v>
      </c>
      <c r="N974" t="b">
        <v>1</v>
      </c>
      <c r="O974" s="14" t="s">
        <v>2091</v>
      </c>
      <c r="P974" t="s">
        <v>2010</v>
      </c>
      <c r="Q974" t="s">
        <v>2011</v>
      </c>
      <c r="R974" s="5">
        <f t="shared" si="62"/>
        <v>58.015466983938133</v>
      </c>
      <c r="S974" s="8">
        <f t="shared" si="63"/>
        <v>41792.208333333336</v>
      </c>
      <c r="T974" s="8">
        <f t="shared" si="64"/>
        <v>41792.208333333336</v>
      </c>
    </row>
    <row r="975" spans="1:20" x14ac:dyDescent="0.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61"/>
        <v>21.615194054500414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>
        <v>1292133600</v>
      </c>
      <c r="M975" t="b">
        <v>0</v>
      </c>
      <c r="N975" t="b">
        <v>1</v>
      </c>
      <c r="O975" s="14" t="s">
        <v>2092</v>
      </c>
      <c r="P975" t="s">
        <v>2012</v>
      </c>
      <c r="Q975" t="s">
        <v>2013</v>
      </c>
      <c r="R975" s="5">
        <f t="shared" si="62"/>
        <v>103.87301587301587</v>
      </c>
      <c r="S975" s="8">
        <f t="shared" si="63"/>
        <v>40522.25</v>
      </c>
      <c r="T975" s="8">
        <f t="shared" si="64"/>
        <v>40522.25</v>
      </c>
    </row>
    <row r="976" spans="1:20" x14ac:dyDescent="0.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61"/>
        <v>373.875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>
        <v>1368939600</v>
      </c>
      <c r="M976" t="b">
        <v>0</v>
      </c>
      <c r="N976" t="b">
        <v>0</v>
      </c>
      <c r="O976" s="14" t="s">
        <v>2096</v>
      </c>
      <c r="P976" t="s">
        <v>2008</v>
      </c>
      <c r="Q976" t="s">
        <v>2018</v>
      </c>
      <c r="R976" s="5">
        <f t="shared" si="62"/>
        <v>93.46875</v>
      </c>
      <c r="S976" s="8">
        <f t="shared" si="63"/>
        <v>41412.208333333336</v>
      </c>
      <c r="T976" s="8">
        <f t="shared" si="64"/>
        <v>41412.208333333336</v>
      </c>
    </row>
    <row r="977" spans="1:20" x14ac:dyDescent="0.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61"/>
        <v>154.92592592592592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>
        <v>1452146400</v>
      </c>
      <c r="M977" t="b">
        <v>0</v>
      </c>
      <c r="N977" t="b">
        <v>1</v>
      </c>
      <c r="O977" s="14" t="s">
        <v>2092</v>
      </c>
      <c r="P977" t="s">
        <v>2012</v>
      </c>
      <c r="Q977" t="s">
        <v>2013</v>
      </c>
      <c r="R977" s="5">
        <f t="shared" si="62"/>
        <v>61.970370370370368</v>
      </c>
      <c r="S977" s="8">
        <f t="shared" si="63"/>
        <v>42337.25</v>
      </c>
      <c r="T977" s="8">
        <f t="shared" si="64"/>
        <v>42337.25</v>
      </c>
    </row>
    <row r="978" spans="1:20" ht="31.5" x14ac:dyDescent="0.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61"/>
        <v>322.14999999999998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>
        <v>1296712800</v>
      </c>
      <c r="M978" t="b">
        <v>0</v>
      </c>
      <c r="N978" t="b">
        <v>1</v>
      </c>
      <c r="O978" s="14" t="s">
        <v>2092</v>
      </c>
      <c r="P978" t="s">
        <v>2012</v>
      </c>
      <c r="Q978" t="s">
        <v>2013</v>
      </c>
      <c r="R978" s="5">
        <f t="shared" si="62"/>
        <v>92.042857142857144</v>
      </c>
      <c r="S978" s="8">
        <f t="shared" si="63"/>
        <v>40571.25</v>
      </c>
      <c r="T978" s="8">
        <f t="shared" si="64"/>
        <v>40571.25</v>
      </c>
    </row>
    <row r="979" spans="1:20" x14ac:dyDescent="0.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61"/>
        <v>73.957142857142856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>
        <v>1520748000</v>
      </c>
      <c r="M979" t="b">
        <v>0</v>
      </c>
      <c r="N979" t="b">
        <v>0</v>
      </c>
      <c r="O979" s="14" t="s">
        <v>2089</v>
      </c>
      <c r="P979" t="s">
        <v>2006</v>
      </c>
      <c r="Q979" t="s">
        <v>2007</v>
      </c>
      <c r="R979" s="5">
        <f t="shared" si="62"/>
        <v>77.268656716417908</v>
      </c>
      <c r="S979" s="8">
        <f t="shared" si="63"/>
        <v>43138.25</v>
      </c>
      <c r="T979" s="8">
        <f t="shared" si="64"/>
        <v>43138.25</v>
      </c>
    </row>
    <row r="980" spans="1:20" x14ac:dyDescent="0.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61"/>
        <v>864.1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>
        <v>1480831200</v>
      </c>
      <c r="M980" t="b">
        <v>0</v>
      </c>
      <c r="N980" t="b">
        <v>0</v>
      </c>
      <c r="O980" s="14" t="s">
        <v>2100</v>
      </c>
      <c r="P980" t="s">
        <v>2023</v>
      </c>
      <c r="Q980" t="s">
        <v>2024</v>
      </c>
      <c r="R980" s="5">
        <f t="shared" si="62"/>
        <v>93.923913043478265</v>
      </c>
      <c r="S980" s="8">
        <f t="shared" si="63"/>
        <v>42686.25</v>
      </c>
      <c r="T980" s="8">
        <f t="shared" si="64"/>
        <v>42686.25</v>
      </c>
    </row>
    <row r="981" spans="1:20" x14ac:dyDescent="0.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61"/>
        <v>143.26245847176079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>
        <v>1426914000</v>
      </c>
      <c r="M981" t="b">
        <v>0</v>
      </c>
      <c r="N981" t="b">
        <v>0</v>
      </c>
      <c r="O981" s="14" t="s">
        <v>2092</v>
      </c>
      <c r="P981" t="s">
        <v>2012</v>
      </c>
      <c r="Q981" t="s">
        <v>2013</v>
      </c>
      <c r="R981" s="5">
        <f t="shared" si="62"/>
        <v>84.969458128078813</v>
      </c>
      <c r="S981" s="8">
        <f t="shared" si="63"/>
        <v>42078.208333333328</v>
      </c>
      <c r="T981" s="8">
        <f t="shared" si="64"/>
        <v>42078.208333333328</v>
      </c>
    </row>
    <row r="982" spans="1:20" x14ac:dyDescent="0.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61"/>
        <v>40.281762295081968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>
        <v>1446616800</v>
      </c>
      <c r="M982" t="b">
        <v>1</v>
      </c>
      <c r="N982" t="b">
        <v>0</v>
      </c>
      <c r="O982" s="14" t="s">
        <v>2098</v>
      </c>
      <c r="P982" t="s">
        <v>2020</v>
      </c>
      <c r="Q982" t="s">
        <v>2021</v>
      </c>
      <c r="R982" s="5">
        <f t="shared" si="62"/>
        <v>105.97035040431267</v>
      </c>
      <c r="S982" s="8">
        <f t="shared" si="63"/>
        <v>42307.208333333328</v>
      </c>
      <c r="T982" s="8">
        <f t="shared" si="64"/>
        <v>42307.208333333328</v>
      </c>
    </row>
    <row r="983" spans="1:20" x14ac:dyDescent="0.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61"/>
        <v>178.22388059701493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>
        <v>1517032800</v>
      </c>
      <c r="M983" t="b">
        <v>0</v>
      </c>
      <c r="N983" t="b">
        <v>0</v>
      </c>
      <c r="O983" s="14" t="s">
        <v>2091</v>
      </c>
      <c r="P983" t="s">
        <v>2010</v>
      </c>
      <c r="Q983" t="s">
        <v>2011</v>
      </c>
      <c r="R983" s="5">
        <f t="shared" si="62"/>
        <v>36.969040247678016</v>
      </c>
      <c r="S983" s="8">
        <f t="shared" si="63"/>
        <v>43094.25</v>
      </c>
      <c r="T983" s="8">
        <f t="shared" si="64"/>
        <v>43094.25</v>
      </c>
    </row>
    <row r="984" spans="1:20" x14ac:dyDescent="0.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61"/>
        <v>84.930555555555557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>
        <v>1311224400</v>
      </c>
      <c r="M984" t="b">
        <v>0</v>
      </c>
      <c r="N984" t="b">
        <v>1</v>
      </c>
      <c r="O984" s="14" t="s">
        <v>2093</v>
      </c>
      <c r="P984" t="s">
        <v>2014</v>
      </c>
      <c r="Q984" t="s">
        <v>2015</v>
      </c>
      <c r="R984" s="5">
        <f t="shared" si="62"/>
        <v>81.533333333333331</v>
      </c>
      <c r="S984" s="8">
        <f t="shared" si="63"/>
        <v>40743.208333333336</v>
      </c>
      <c r="T984" s="8">
        <f t="shared" si="64"/>
        <v>40743.208333333336</v>
      </c>
    </row>
    <row r="985" spans="1:20" x14ac:dyDescent="0.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61"/>
        <v>145.93648334624322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>
        <v>1566190800</v>
      </c>
      <c r="M985" t="b">
        <v>0</v>
      </c>
      <c r="N985" t="b">
        <v>0</v>
      </c>
      <c r="O985" s="14" t="s">
        <v>2093</v>
      </c>
      <c r="P985" t="s">
        <v>2014</v>
      </c>
      <c r="Q985" t="s">
        <v>2015</v>
      </c>
      <c r="R985" s="5">
        <f t="shared" si="62"/>
        <v>80.999140154772135</v>
      </c>
      <c r="S985" s="8">
        <f t="shared" si="63"/>
        <v>43681.208333333328</v>
      </c>
      <c r="T985" s="8">
        <f t="shared" si="64"/>
        <v>43681.208333333328</v>
      </c>
    </row>
    <row r="986" spans="1:20" ht="31.5" x14ac:dyDescent="0.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61"/>
        <v>152.46153846153848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>
        <v>1570165200</v>
      </c>
      <c r="M986" t="b">
        <v>0</v>
      </c>
      <c r="N986" t="b">
        <v>0</v>
      </c>
      <c r="O986" s="14" t="s">
        <v>2092</v>
      </c>
      <c r="P986" t="s">
        <v>2012</v>
      </c>
      <c r="Q986" t="s">
        <v>2013</v>
      </c>
      <c r="R986" s="5">
        <f t="shared" si="62"/>
        <v>26.010498687664043</v>
      </c>
      <c r="S986" s="8">
        <f t="shared" si="63"/>
        <v>43716.208333333328</v>
      </c>
      <c r="T986" s="8">
        <f t="shared" si="64"/>
        <v>43716.208333333328</v>
      </c>
    </row>
    <row r="987" spans="1:20" x14ac:dyDescent="0.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61"/>
        <v>67.129542790152414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>
        <v>1388556000</v>
      </c>
      <c r="M987" t="b">
        <v>0</v>
      </c>
      <c r="N987" t="b">
        <v>1</v>
      </c>
      <c r="O987" s="14" t="s">
        <v>2090</v>
      </c>
      <c r="P987" t="s">
        <v>2008</v>
      </c>
      <c r="Q987" t="s">
        <v>2009</v>
      </c>
      <c r="R987" s="5">
        <f t="shared" si="62"/>
        <v>25.998410896708286</v>
      </c>
      <c r="S987" s="8">
        <f t="shared" si="63"/>
        <v>41614.25</v>
      </c>
      <c r="T987" s="8">
        <f t="shared" si="64"/>
        <v>41614.25</v>
      </c>
    </row>
    <row r="988" spans="1:20" x14ac:dyDescent="0.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61"/>
        <v>40.307692307692307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>
        <v>1303189200</v>
      </c>
      <c r="M988" t="b">
        <v>0</v>
      </c>
      <c r="N988" t="b">
        <v>0</v>
      </c>
      <c r="O988" s="14" t="s">
        <v>2090</v>
      </c>
      <c r="P988" t="s">
        <v>2008</v>
      </c>
      <c r="Q988" t="s">
        <v>2009</v>
      </c>
      <c r="R988" s="5">
        <f t="shared" si="62"/>
        <v>34.173913043478258</v>
      </c>
      <c r="S988" s="8">
        <f t="shared" si="63"/>
        <v>40638.208333333336</v>
      </c>
      <c r="T988" s="8">
        <f t="shared" si="64"/>
        <v>40638.208333333336</v>
      </c>
    </row>
    <row r="989" spans="1:20" x14ac:dyDescent="0.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61"/>
        <v>216.79032258064518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>
        <v>1494478800</v>
      </c>
      <c r="M989" t="b">
        <v>0</v>
      </c>
      <c r="N989" t="b">
        <v>0</v>
      </c>
      <c r="O989" s="14" t="s">
        <v>2093</v>
      </c>
      <c r="P989" t="s">
        <v>2014</v>
      </c>
      <c r="Q989" t="s">
        <v>2015</v>
      </c>
      <c r="R989" s="5">
        <f t="shared" si="62"/>
        <v>28.002083333333335</v>
      </c>
      <c r="S989" s="8">
        <f t="shared" si="63"/>
        <v>42852.208333333328</v>
      </c>
      <c r="T989" s="8">
        <f t="shared" si="64"/>
        <v>42852.208333333328</v>
      </c>
    </row>
    <row r="990" spans="1:20" x14ac:dyDescent="0.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61"/>
        <v>52.117021276595743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>
        <v>1480744800</v>
      </c>
      <c r="M990" t="b">
        <v>0</v>
      </c>
      <c r="N990" t="b">
        <v>0</v>
      </c>
      <c r="O990" s="14" t="s">
        <v>2104</v>
      </c>
      <c r="P990" t="s">
        <v>2020</v>
      </c>
      <c r="Q990" t="s">
        <v>2029</v>
      </c>
      <c r="R990" s="5">
        <f t="shared" si="62"/>
        <v>76.546875</v>
      </c>
      <c r="S990" s="8">
        <f t="shared" si="63"/>
        <v>42686.25</v>
      </c>
      <c r="T990" s="8">
        <f t="shared" si="64"/>
        <v>42686.25</v>
      </c>
    </row>
    <row r="991" spans="1:20" x14ac:dyDescent="0.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61"/>
        <v>499.58333333333337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>
        <v>1555822800</v>
      </c>
      <c r="M991" t="b">
        <v>0</v>
      </c>
      <c r="N991" t="b">
        <v>0</v>
      </c>
      <c r="O991" s="14" t="s">
        <v>2107</v>
      </c>
      <c r="P991" t="s">
        <v>2020</v>
      </c>
      <c r="Q991" t="s">
        <v>2032</v>
      </c>
      <c r="R991" s="5">
        <f t="shared" si="62"/>
        <v>53.053097345132741</v>
      </c>
      <c r="S991" s="8">
        <f t="shared" si="63"/>
        <v>43571.208333333328</v>
      </c>
      <c r="T991" s="8">
        <f t="shared" si="64"/>
        <v>43571.208333333328</v>
      </c>
    </row>
    <row r="992" spans="1:20" x14ac:dyDescent="0.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61"/>
        <v>87.679487179487182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>
        <v>1458882000</v>
      </c>
      <c r="M992" t="b">
        <v>0</v>
      </c>
      <c r="N992" t="b">
        <v>1</v>
      </c>
      <c r="O992" s="14" t="s">
        <v>2095</v>
      </c>
      <c r="P992" t="s">
        <v>2014</v>
      </c>
      <c r="Q992" t="s">
        <v>2017</v>
      </c>
      <c r="R992" s="5">
        <f t="shared" si="62"/>
        <v>106.859375</v>
      </c>
      <c r="S992" s="8">
        <f t="shared" si="63"/>
        <v>42432.25</v>
      </c>
      <c r="T992" s="8">
        <f t="shared" si="64"/>
        <v>42432.25</v>
      </c>
    </row>
    <row r="993" spans="1:20" x14ac:dyDescent="0.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61"/>
        <v>113.17346938775511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>
        <v>1411966800</v>
      </c>
      <c r="M993" t="b">
        <v>0</v>
      </c>
      <c r="N993" t="b">
        <v>1</v>
      </c>
      <c r="O993" s="14" t="s">
        <v>2090</v>
      </c>
      <c r="P993" t="s">
        <v>2008</v>
      </c>
      <c r="Q993" t="s">
        <v>2009</v>
      </c>
      <c r="R993" s="5">
        <f t="shared" si="62"/>
        <v>46.020746887966808</v>
      </c>
      <c r="S993" s="8">
        <f t="shared" si="63"/>
        <v>41907.208333333336</v>
      </c>
      <c r="T993" s="8">
        <f t="shared" si="64"/>
        <v>41907.208333333336</v>
      </c>
    </row>
    <row r="994" spans="1:20" x14ac:dyDescent="0.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61"/>
        <v>426.54838709677421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>
        <v>1526878800</v>
      </c>
      <c r="M994" t="b">
        <v>0</v>
      </c>
      <c r="N994" t="b">
        <v>1</v>
      </c>
      <c r="O994" s="14" t="s">
        <v>2095</v>
      </c>
      <c r="P994" t="s">
        <v>2014</v>
      </c>
      <c r="Q994" t="s">
        <v>2017</v>
      </c>
      <c r="R994" s="5">
        <f t="shared" si="62"/>
        <v>100.17424242424242</v>
      </c>
      <c r="S994" s="8">
        <f t="shared" si="63"/>
        <v>43227.208333333328</v>
      </c>
      <c r="T994" s="8">
        <f t="shared" si="64"/>
        <v>43227.208333333328</v>
      </c>
    </row>
    <row r="995" spans="1:20" x14ac:dyDescent="0.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61"/>
        <v>77.632653061224488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>
        <v>1452405600</v>
      </c>
      <c r="M995" t="b">
        <v>0</v>
      </c>
      <c r="N995" t="b">
        <v>1</v>
      </c>
      <c r="O995" s="14" t="s">
        <v>2103</v>
      </c>
      <c r="P995" t="s">
        <v>2027</v>
      </c>
      <c r="Q995" t="s">
        <v>2028</v>
      </c>
      <c r="R995" s="5">
        <f t="shared" si="62"/>
        <v>101.44</v>
      </c>
      <c r="S995" s="8">
        <f t="shared" si="63"/>
        <v>42362.25</v>
      </c>
      <c r="T995" s="8">
        <f t="shared" si="64"/>
        <v>42362.25</v>
      </c>
    </row>
    <row r="996" spans="1:20" x14ac:dyDescent="0.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61"/>
        <v>52.496810772501767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>
        <v>1414040400</v>
      </c>
      <c r="M996" t="b">
        <v>0</v>
      </c>
      <c r="N996" t="b">
        <v>1</v>
      </c>
      <c r="O996" s="14" t="s">
        <v>2107</v>
      </c>
      <c r="P996" t="s">
        <v>2020</v>
      </c>
      <c r="Q996" t="s">
        <v>2032</v>
      </c>
      <c r="R996" s="5">
        <f t="shared" si="62"/>
        <v>87.972684085510693</v>
      </c>
      <c r="S996" s="8">
        <f t="shared" si="63"/>
        <v>41929.208333333336</v>
      </c>
      <c r="T996" s="8">
        <f t="shared" si="64"/>
        <v>41929.208333333336</v>
      </c>
    </row>
    <row r="997" spans="1:20" x14ac:dyDescent="0.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61"/>
        <v>157.46762589928059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>
        <v>1543816800</v>
      </c>
      <c r="M997" t="b">
        <v>0</v>
      </c>
      <c r="N997" t="b">
        <v>1</v>
      </c>
      <c r="O997" s="14" t="s">
        <v>2089</v>
      </c>
      <c r="P997" t="s">
        <v>2006</v>
      </c>
      <c r="Q997" t="s">
        <v>2007</v>
      </c>
      <c r="R997" s="5">
        <f t="shared" si="62"/>
        <v>74.995594713656388</v>
      </c>
      <c r="S997" s="8">
        <f t="shared" si="63"/>
        <v>43408.208333333328</v>
      </c>
      <c r="T997" s="8">
        <f t="shared" si="64"/>
        <v>43408.208333333328</v>
      </c>
    </row>
    <row r="998" spans="1:20" ht="31.5" x14ac:dyDescent="0.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61"/>
        <v>72.939393939393938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>
        <v>1359698400</v>
      </c>
      <c r="M998" t="b">
        <v>0</v>
      </c>
      <c r="N998" t="b">
        <v>0</v>
      </c>
      <c r="O998" s="14" t="s">
        <v>2092</v>
      </c>
      <c r="P998" t="s">
        <v>2012</v>
      </c>
      <c r="Q998" t="s">
        <v>2013</v>
      </c>
      <c r="R998" s="5">
        <f t="shared" si="62"/>
        <v>42.982142857142854</v>
      </c>
      <c r="S998" s="8">
        <f t="shared" si="63"/>
        <v>41276.25</v>
      </c>
      <c r="T998" s="8">
        <f t="shared" si="64"/>
        <v>41276.25</v>
      </c>
    </row>
    <row r="999" spans="1:20" x14ac:dyDescent="0.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61"/>
        <v>60.565789473684205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>
        <v>1390629600</v>
      </c>
      <c r="M999" t="b">
        <v>0</v>
      </c>
      <c r="N999" t="b">
        <v>0</v>
      </c>
      <c r="O999" s="14" t="s">
        <v>2092</v>
      </c>
      <c r="P999" t="s">
        <v>2012</v>
      </c>
      <c r="Q999" t="s">
        <v>2013</v>
      </c>
      <c r="R999" s="5">
        <f t="shared" si="62"/>
        <v>33.115107913669064</v>
      </c>
      <c r="S999" s="8">
        <f t="shared" si="63"/>
        <v>41659.25</v>
      </c>
      <c r="T999" s="8">
        <f t="shared" si="64"/>
        <v>41659.25</v>
      </c>
    </row>
    <row r="1000" spans="1:20" x14ac:dyDescent="0.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61"/>
        <v>56.791291291291287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>
        <v>1267077600</v>
      </c>
      <c r="M1000" t="b">
        <v>0</v>
      </c>
      <c r="N1000" t="b">
        <v>1</v>
      </c>
      <c r="O1000" s="14" t="s">
        <v>2096</v>
      </c>
      <c r="P1000" t="s">
        <v>2008</v>
      </c>
      <c r="Q1000" t="s">
        <v>2018</v>
      </c>
      <c r="R1000" s="5">
        <f t="shared" si="62"/>
        <v>101.13101604278074</v>
      </c>
      <c r="S1000" s="8">
        <f t="shared" si="63"/>
        <v>40220.25</v>
      </c>
      <c r="T1000" s="8">
        <f t="shared" si="64"/>
        <v>40220.25</v>
      </c>
    </row>
    <row r="1001" spans="1:20" x14ac:dyDescent="0.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 t="shared" si="61"/>
        <v>56.542754275427541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t="b">
        <v>0</v>
      </c>
      <c r="N1001" t="b">
        <v>0</v>
      </c>
      <c r="O1001" s="14" t="s">
        <v>2089</v>
      </c>
      <c r="P1001" t="s">
        <v>2006</v>
      </c>
      <c r="Q1001" t="s">
        <v>2007</v>
      </c>
      <c r="R1001" s="5">
        <f t="shared" si="62"/>
        <v>55.98841354723708</v>
      </c>
      <c r="S1001" s="8">
        <f t="shared" si="63"/>
        <v>42550.208333333328</v>
      </c>
      <c r="T1001" s="8">
        <f t="shared" si="64"/>
        <v>42550.208333333328</v>
      </c>
    </row>
    <row r="1002" spans="1:20" x14ac:dyDescent="0.5">
      <c r="F1002" t="e">
        <f t="shared" ref="F1002" si="65">E1002/D1002*100</f>
        <v>#DIV/0!</v>
      </c>
      <c r="O1002" s="14"/>
      <c r="S1002"/>
      <c r="T1002"/>
    </row>
  </sheetData>
  <conditionalFormatting sqref="F2:F1001">
    <cfRule type="colorScale" priority="1">
      <colorScale>
        <cfvo type="num" val="0"/>
        <cfvo type="num" val="100"/>
        <cfvo type="num" val="200"/>
        <color rgb="FFF8696B"/>
        <color rgb="FF00B0F0"/>
        <color rgb="FF00B050"/>
      </colorScale>
    </cfRule>
  </conditionalFormatting>
  <conditionalFormatting sqref="G1:G1048576">
    <cfRule type="containsText" dxfId="17" priority="3" operator="containsText" text="live">
      <formula>NOT(ISERROR(SEARCH("live",G1)))</formula>
    </cfRule>
    <cfRule type="containsText" dxfId="16" priority="4" operator="containsText" text="canceled">
      <formula>NOT(ISERROR(SEARCH("canceled",G1)))</formula>
    </cfRule>
    <cfRule type="containsText" dxfId="15" priority="5" operator="containsText" text="failed">
      <formula>NOT(ISERROR(SEARCH("failed",G1)))</formula>
    </cfRule>
    <cfRule type="containsText" dxfId="14" priority="8" operator="containsText" text="successful">
      <formula>NOT(ISERROR(SEARCH("successful",G1)))</formula>
    </cfRule>
    <cfRule type="containsText" dxfId="13" priority="9" operator="containsText" text="sucessfull">
      <formula>NOT(ISERROR(SEARCH("sucessfull",G1)))</formula>
    </cfRule>
    <cfRule type="containsText" dxfId="12" priority="10" operator="containsText" text="live">
      <formula>NOT(ISERROR(SEARCH("live",G1)))</formula>
    </cfRule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0DD7-19B8-48AD-A778-44A9AFE46BCB}">
  <dimension ref="A1:F14"/>
  <sheetViews>
    <sheetView workbookViewId="0">
      <selection activeCell="B1" sqref="B1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6</v>
      </c>
      <c r="B1" t="s">
        <v>2044</v>
      </c>
    </row>
    <row r="3" spans="1:6" x14ac:dyDescent="0.5">
      <c r="A3" s="6" t="s">
        <v>2043</v>
      </c>
      <c r="B3" s="6" t="s">
        <v>2040</v>
      </c>
    </row>
    <row r="4" spans="1:6" x14ac:dyDescent="0.5">
      <c r="A4" s="6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5">
      <c r="A5" s="7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2037</v>
      </c>
      <c r="E8">
        <v>4</v>
      </c>
      <c r="F8">
        <v>4</v>
      </c>
    </row>
    <row r="9" spans="1:6" x14ac:dyDescent="0.5">
      <c r="A9" s="7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A0C2-FAB9-4372-BA68-F0E2736A2DC5}">
  <dimension ref="A1:F30"/>
  <sheetViews>
    <sheetView zoomScale="92" zoomScaleNormal="92" workbookViewId="0">
      <selection activeCell="B4" sqref="B4"/>
    </sheetView>
  </sheetViews>
  <sheetFormatPr defaultRowHeight="15.75" x14ac:dyDescent="0.5"/>
  <cols>
    <col min="1" max="1" width="16.625" bestFit="1" customWidth="1"/>
    <col min="2" max="2" width="15" bestFit="1" customWidth="1"/>
    <col min="3" max="3" width="5.375" bestFit="1" customWidth="1"/>
    <col min="4" max="4" width="3.6875" bestFit="1" customWidth="1"/>
    <col min="5" max="5" width="9.125" bestFit="1" customWidth="1"/>
    <col min="6" max="6" width="10.4375" bestFit="1" customWidth="1"/>
  </cols>
  <sheetData>
    <row r="1" spans="1:6" x14ac:dyDescent="0.5">
      <c r="A1" s="6" t="s">
        <v>6</v>
      </c>
      <c r="B1" t="s">
        <v>2044</v>
      </c>
    </row>
    <row r="2" spans="1:6" x14ac:dyDescent="0.5">
      <c r="A2" s="6" t="s">
        <v>2039</v>
      </c>
      <c r="B2" t="s">
        <v>2044</v>
      </c>
    </row>
    <row r="4" spans="1:6" x14ac:dyDescent="0.5">
      <c r="A4" s="6" t="s">
        <v>2043</v>
      </c>
      <c r="B4" s="6" t="s">
        <v>2040</v>
      </c>
    </row>
    <row r="5" spans="1:6" x14ac:dyDescent="0.5">
      <c r="A5" s="6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5">
      <c r="A6" s="7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2038</v>
      </c>
      <c r="E7">
        <v>4</v>
      </c>
      <c r="F7">
        <v>4</v>
      </c>
    </row>
    <row r="8" spans="1:6" x14ac:dyDescent="0.5">
      <c r="A8" s="7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2016</v>
      </c>
      <c r="C10">
        <v>8</v>
      </c>
      <c r="E10">
        <v>10</v>
      </c>
      <c r="F10">
        <v>18</v>
      </c>
    </row>
    <row r="11" spans="1:6" x14ac:dyDescent="0.5">
      <c r="A11" s="7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2030</v>
      </c>
      <c r="C15">
        <v>3</v>
      </c>
      <c r="E15">
        <v>4</v>
      </c>
      <c r="F15">
        <v>7</v>
      </c>
    </row>
    <row r="16" spans="1:6" x14ac:dyDescent="0.5">
      <c r="A16" s="7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2029</v>
      </c>
      <c r="C20">
        <v>4</v>
      </c>
      <c r="E20">
        <v>4</v>
      </c>
      <c r="F20">
        <v>8</v>
      </c>
    </row>
    <row r="21" spans="1:6" x14ac:dyDescent="0.5">
      <c r="A21" s="7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2036</v>
      </c>
      <c r="C22">
        <v>9</v>
      </c>
      <c r="E22">
        <v>5</v>
      </c>
      <c r="F22">
        <v>14</v>
      </c>
    </row>
    <row r="23" spans="1:6" x14ac:dyDescent="0.5">
      <c r="A23" s="7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2032</v>
      </c>
      <c r="C25">
        <v>7</v>
      </c>
      <c r="E25">
        <v>14</v>
      </c>
      <c r="F25">
        <v>21</v>
      </c>
    </row>
    <row r="26" spans="1:6" x14ac:dyDescent="0.5">
      <c r="A26" s="7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2035</v>
      </c>
      <c r="E29">
        <v>3</v>
      </c>
      <c r="F29">
        <v>3</v>
      </c>
    </row>
    <row r="30" spans="1:6" x14ac:dyDescent="0.5">
      <c r="A30" s="7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20B-25F2-4C0E-A404-EE43CBE1A3A8}">
  <dimension ref="A1:E18"/>
  <sheetViews>
    <sheetView zoomScale="94" workbookViewId="0">
      <selection activeCell="D8" sqref="D8"/>
    </sheetView>
  </sheetViews>
  <sheetFormatPr defaultRowHeight="15.75" x14ac:dyDescent="0.5"/>
  <cols>
    <col min="1" max="1" width="28.4375" bestFit="1" customWidth="1"/>
    <col min="2" max="2" width="14.9375" bestFit="1" customWidth="1"/>
    <col min="3" max="3" width="5.375" bestFit="1" customWidth="1"/>
    <col min="4" max="4" width="9.125" bestFit="1" customWidth="1"/>
    <col min="5" max="6" width="10.5" bestFit="1" customWidth="1"/>
  </cols>
  <sheetData>
    <row r="1" spans="1:5" x14ac:dyDescent="0.5">
      <c r="A1" s="6" t="s">
        <v>2039</v>
      </c>
      <c r="B1" t="s">
        <v>2044</v>
      </c>
    </row>
    <row r="2" spans="1:5" x14ac:dyDescent="0.5">
      <c r="A2" s="6" t="s">
        <v>2058</v>
      </c>
      <c r="B2" t="s">
        <v>2044</v>
      </c>
    </row>
    <row r="4" spans="1:5" x14ac:dyDescent="0.5">
      <c r="A4" s="6" t="s">
        <v>2043</v>
      </c>
      <c r="B4" s="6" t="s">
        <v>2040</v>
      </c>
    </row>
    <row r="5" spans="1:5" x14ac:dyDescent="0.5">
      <c r="A5" s="6" t="s">
        <v>2042</v>
      </c>
      <c r="B5" t="s">
        <v>63</v>
      </c>
      <c r="C5" t="s">
        <v>14</v>
      </c>
      <c r="D5" t="s">
        <v>19</v>
      </c>
      <c r="E5" t="s">
        <v>2041</v>
      </c>
    </row>
    <row r="6" spans="1:5" x14ac:dyDescent="0.5">
      <c r="A6" s="7" t="s">
        <v>2052</v>
      </c>
      <c r="B6">
        <v>4</v>
      </c>
      <c r="C6">
        <v>31</v>
      </c>
      <c r="D6">
        <v>58</v>
      </c>
      <c r="E6">
        <v>93</v>
      </c>
    </row>
    <row r="7" spans="1:5" x14ac:dyDescent="0.5">
      <c r="A7" s="7" t="s">
        <v>2051</v>
      </c>
      <c r="B7">
        <v>3</v>
      </c>
      <c r="C7">
        <v>28</v>
      </c>
      <c r="D7">
        <v>55</v>
      </c>
      <c r="E7">
        <v>86</v>
      </c>
    </row>
    <row r="8" spans="1:5" x14ac:dyDescent="0.5">
      <c r="A8" s="7" t="s">
        <v>2048</v>
      </c>
      <c r="B8">
        <v>4</v>
      </c>
      <c r="C8">
        <v>33</v>
      </c>
      <c r="D8">
        <v>49</v>
      </c>
      <c r="E8">
        <v>86</v>
      </c>
    </row>
    <row r="9" spans="1:5" x14ac:dyDescent="0.5">
      <c r="A9" s="7" t="s">
        <v>2046</v>
      </c>
      <c r="B9">
        <v>6</v>
      </c>
      <c r="C9">
        <v>36</v>
      </c>
      <c r="D9">
        <v>49</v>
      </c>
      <c r="E9">
        <v>91</v>
      </c>
    </row>
    <row r="10" spans="1:5" x14ac:dyDescent="0.5">
      <c r="A10" s="7" t="s">
        <v>2050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7" t="s">
        <v>2049</v>
      </c>
      <c r="B11">
        <v>1</v>
      </c>
      <c r="C11">
        <v>30</v>
      </c>
      <c r="D11">
        <v>46</v>
      </c>
      <c r="E11">
        <v>77</v>
      </c>
    </row>
    <row r="12" spans="1:5" x14ac:dyDescent="0.5">
      <c r="A12" s="7" t="s">
        <v>2056</v>
      </c>
      <c r="B12">
        <v>3</v>
      </c>
      <c r="C12">
        <v>27</v>
      </c>
      <c r="D12">
        <v>45</v>
      </c>
      <c r="E12">
        <v>75</v>
      </c>
    </row>
    <row r="13" spans="1:5" x14ac:dyDescent="0.5">
      <c r="A13" s="7" t="s">
        <v>2055</v>
      </c>
      <c r="B13">
        <v>6</v>
      </c>
      <c r="C13">
        <v>26</v>
      </c>
      <c r="D13">
        <v>45</v>
      </c>
      <c r="E13">
        <v>77</v>
      </c>
    </row>
    <row r="14" spans="1:5" x14ac:dyDescent="0.5">
      <c r="A14" s="7" t="s">
        <v>2054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7" t="s">
        <v>2047</v>
      </c>
      <c r="B15">
        <v>7</v>
      </c>
      <c r="C15">
        <v>28</v>
      </c>
      <c r="D15">
        <v>44</v>
      </c>
      <c r="E15">
        <v>79</v>
      </c>
    </row>
    <row r="16" spans="1:5" x14ac:dyDescent="0.5">
      <c r="A16" s="7" t="s">
        <v>2057</v>
      </c>
      <c r="B16">
        <v>7</v>
      </c>
      <c r="C16">
        <v>32</v>
      </c>
      <c r="D16">
        <v>42</v>
      </c>
      <c r="E16">
        <v>81</v>
      </c>
    </row>
    <row r="17" spans="1:5" x14ac:dyDescent="0.5">
      <c r="A17" s="7" t="s">
        <v>2053</v>
      </c>
      <c r="B17">
        <v>8</v>
      </c>
      <c r="C17">
        <v>35</v>
      </c>
      <c r="D17">
        <v>41</v>
      </c>
      <c r="E17">
        <v>84</v>
      </c>
    </row>
    <row r="18" spans="1:5" x14ac:dyDescent="0.5">
      <c r="A18" s="7" t="s">
        <v>2041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093C-A230-4423-832D-87AA509DA5FA}">
  <dimension ref="A1:N566"/>
  <sheetViews>
    <sheetView topLeftCell="A511" workbookViewId="0">
      <selection activeCell="B167" sqref="B167:B566"/>
    </sheetView>
  </sheetViews>
  <sheetFormatPr defaultRowHeight="15.75" x14ac:dyDescent="0.5"/>
  <cols>
    <col min="1" max="1" width="9.0625" bestFit="1" customWidth="1"/>
    <col min="2" max="2" width="14.3125" bestFit="1" customWidth="1"/>
    <col min="5" max="5" width="15.375" bestFit="1" customWidth="1"/>
    <col min="9" max="9" width="8.4375" customWidth="1"/>
    <col min="10" max="10" width="12.75" bestFit="1" customWidth="1"/>
    <col min="13" max="13" width="15.375" bestFit="1" customWidth="1"/>
  </cols>
  <sheetData>
    <row r="1" spans="1:14" x14ac:dyDescent="0.5">
      <c r="A1" s="4" t="s">
        <v>2078</v>
      </c>
      <c r="B1" s="4" t="s">
        <v>2083</v>
      </c>
      <c r="C1" s="4"/>
      <c r="I1" s="1" t="s">
        <v>4</v>
      </c>
      <c r="J1" s="1" t="s">
        <v>5</v>
      </c>
    </row>
    <row r="2" spans="1:14" x14ac:dyDescent="0.5">
      <c r="A2" t="s">
        <v>19</v>
      </c>
      <c r="B2">
        <v>158</v>
      </c>
      <c r="I2" t="s">
        <v>14</v>
      </c>
      <c r="J2">
        <v>0</v>
      </c>
    </row>
    <row r="3" spans="1:14" x14ac:dyDescent="0.5">
      <c r="A3" t="s">
        <v>19</v>
      </c>
      <c r="B3">
        <v>1425</v>
      </c>
      <c r="E3" t="s">
        <v>2079</v>
      </c>
      <c r="F3">
        <f>AVERAGE(count)</f>
        <v>851.14690265486729</v>
      </c>
      <c r="I3" t="s">
        <v>14</v>
      </c>
      <c r="J3">
        <v>24</v>
      </c>
      <c r="M3" t="s">
        <v>2079</v>
      </c>
      <c r="N3" s="5">
        <f>AVERAGE(backers)</f>
        <v>585.61538461538464</v>
      </c>
    </row>
    <row r="4" spans="1:14" x14ac:dyDescent="0.5">
      <c r="A4" t="s">
        <v>19</v>
      </c>
      <c r="B4">
        <v>174</v>
      </c>
      <c r="E4" t="s">
        <v>2080</v>
      </c>
      <c r="F4">
        <f>MEDIAN(count)</f>
        <v>201</v>
      </c>
      <c r="I4" t="s">
        <v>14</v>
      </c>
      <c r="J4">
        <v>53</v>
      </c>
      <c r="M4" t="s">
        <v>2080</v>
      </c>
      <c r="N4">
        <f>MEDIAN(backers)</f>
        <v>114.5</v>
      </c>
    </row>
    <row r="5" spans="1:14" x14ac:dyDescent="0.5">
      <c r="A5" t="s">
        <v>19</v>
      </c>
      <c r="B5">
        <v>227</v>
      </c>
      <c r="E5" t="s">
        <v>2081</v>
      </c>
      <c r="F5">
        <f>MIN(count)</f>
        <v>16</v>
      </c>
      <c r="I5" t="s">
        <v>14</v>
      </c>
      <c r="J5">
        <v>18</v>
      </c>
      <c r="M5" t="s">
        <v>2081</v>
      </c>
      <c r="N5">
        <f>MIN(backers)</f>
        <v>0</v>
      </c>
    </row>
    <row r="6" spans="1:14" x14ac:dyDescent="0.5">
      <c r="A6" t="s">
        <v>19</v>
      </c>
      <c r="B6">
        <v>220</v>
      </c>
      <c r="E6" t="s">
        <v>2082</v>
      </c>
      <c r="F6">
        <f>MAX(count)</f>
        <v>7295</v>
      </c>
      <c r="I6" t="s">
        <v>14</v>
      </c>
      <c r="J6">
        <v>44</v>
      </c>
      <c r="M6" t="s">
        <v>2082</v>
      </c>
      <c r="N6">
        <f>MAX(backers)</f>
        <v>6080</v>
      </c>
    </row>
    <row r="7" spans="1:14" x14ac:dyDescent="0.5">
      <c r="A7" t="s">
        <v>19</v>
      </c>
      <c r="B7">
        <v>98</v>
      </c>
      <c r="E7" t="s">
        <v>2084</v>
      </c>
      <c r="F7">
        <f>_xlfn.VAR.P(count)</f>
        <v>1603373.7324019109</v>
      </c>
      <c r="I7" t="s">
        <v>14</v>
      </c>
      <c r="J7">
        <v>27</v>
      </c>
      <c r="M7" t="s">
        <v>2084</v>
      </c>
      <c r="N7">
        <f>VARP(backers)</f>
        <v>921574.68174133555</v>
      </c>
    </row>
    <row r="8" spans="1:14" x14ac:dyDescent="0.5">
      <c r="A8" t="s">
        <v>19</v>
      </c>
      <c r="B8">
        <v>100</v>
      </c>
      <c r="E8" t="s">
        <v>2085</v>
      </c>
      <c r="F8">
        <f>_xlfn.STDEV.P(count)</f>
        <v>1266.2439466397898</v>
      </c>
      <c r="I8" t="s">
        <v>14</v>
      </c>
      <c r="J8">
        <v>55</v>
      </c>
      <c r="M8" t="s">
        <v>2085</v>
      </c>
      <c r="N8" s="5">
        <f>_xlfn.STDEV.P(backers)</f>
        <v>959.98681331637863</v>
      </c>
    </row>
    <row r="9" spans="1:14" x14ac:dyDescent="0.5">
      <c r="A9" t="s">
        <v>19</v>
      </c>
      <c r="B9">
        <v>1249</v>
      </c>
      <c r="I9" t="s">
        <v>14</v>
      </c>
      <c r="J9">
        <v>200</v>
      </c>
    </row>
    <row r="10" spans="1:14" x14ac:dyDescent="0.5">
      <c r="A10" t="s">
        <v>19</v>
      </c>
      <c r="B10">
        <v>1396</v>
      </c>
      <c r="I10" t="s">
        <v>14</v>
      </c>
      <c r="J10">
        <v>452</v>
      </c>
    </row>
    <row r="11" spans="1:14" x14ac:dyDescent="0.5">
      <c r="A11" t="s">
        <v>19</v>
      </c>
      <c r="B11">
        <v>890</v>
      </c>
      <c r="I11" t="s">
        <v>14</v>
      </c>
      <c r="J11">
        <v>674</v>
      </c>
    </row>
    <row r="12" spans="1:14" x14ac:dyDescent="0.5">
      <c r="A12" t="s">
        <v>19</v>
      </c>
      <c r="B12">
        <v>142</v>
      </c>
      <c r="I12" t="s">
        <v>14</v>
      </c>
      <c r="J12">
        <v>558</v>
      </c>
    </row>
    <row r="13" spans="1:14" x14ac:dyDescent="0.5">
      <c r="A13" t="s">
        <v>19</v>
      </c>
      <c r="B13">
        <v>2673</v>
      </c>
      <c r="I13" t="s">
        <v>14</v>
      </c>
      <c r="J13">
        <v>15</v>
      </c>
    </row>
    <row r="14" spans="1:14" x14ac:dyDescent="0.5">
      <c r="A14" t="s">
        <v>19</v>
      </c>
      <c r="B14">
        <v>163</v>
      </c>
      <c r="I14" t="s">
        <v>14</v>
      </c>
      <c r="J14">
        <v>2307</v>
      </c>
    </row>
    <row r="15" spans="1:14" x14ac:dyDescent="0.5">
      <c r="A15" t="s">
        <v>19</v>
      </c>
      <c r="B15">
        <v>2220</v>
      </c>
      <c r="I15" t="s">
        <v>14</v>
      </c>
      <c r="J15">
        <v>88</v>
      </c>
    </row>
    <row r="16" spans="1:14" x14ac:dyDescent="0.5">
      <c r="A16" t="s">
        <v>19</v>
      </c>
      <c r="B16">
        <v>1606</v>
      </c>
      <c r="I16" t="s">
        <v>14</v>
      </c>
      <c r="J16">
        <v>48</v>
      </c>
    </row>
    <row r="17" spans="1:10" x14ac:dyDescent="0.5">
      <c r="A17" t="s">
        <v>19</v>
      </c>
      <c r="B17">
        <v>129</v>
      </c>
      <c r="I17" t="s">
        <v>14</v>
      </c>
      <c r="J17">
        <v>1</v>
      </c>
    </row>
    <row r="18" spans="1:10" x14ac:dyDescent="0.5">
      <c r="A18" t="s">
        <v>19</v>
      </c>
      <c r="B18">
        <v>226</v>
      </c>
      <c r="I18" t="s">
        <v>14</v>
      </c>
      <c r="J18">
        <v>1467</v>
      </c>
    </row>
    <row r="19" spans="1:10" x14ac:dyDescent="0.5">
      <c r="A19" t="s">
        <v>19</v>
      </c>
      <c r="B19">
        <v>5419</v>
      </c>
      <c r="I19" t="s">
        <v>14</v>
      </c>
      <c r="J19">
        <v>75</v>
      </c>
    </row>
    <row r="20" spans="1:10" x14ac:dyDescent="0.5">
      <c r="A20" t="s">
        <v>19</v>
      </c>
      <c r="B20">
        <v>165</v>
      </c>
      <c r="I20" t="s">
        <v>14</v>
      </c>
      <c r="J20">
        <v>120</v>
      </c>
    </row>
    <row r="21" spans="1:10" x14ac:dyDescent="0.5">
      <c r="A21" t="s">
        <v>19</v>
      </c>
      <c r="B21">
        <v>1965</v>
      </c>
      <c r="I21" t="s">
        <v>14</v>
      </c>
      <c r="J21">
        <v>2253</v>
      </c>
    </row>
    <row r="22" spans="1:10" x14ac:dyDescent="0.5">
      <c r="A22" t="s">
        <v>19</v>
      </c>
      <c r="B22">
        <v>16</v>
      </c>
      <c r="I22" t="s">
        <v>14</v>
      </c>
      <c r="J22">
        <v>5</v>
      </c>
    </row>
    <row r="23" spans="1:10" x14ac:dyDescent="0.5">
      <c r="A23" t="s">
        <v>19</v>
      </c>
      <c r="B23">
        <v>107</v>
      </c>
      <c r="I23" t="s">
        <v>14</v>
      </c>
      <c r="J23">
        <v>38</v>
      </c>
    </row>
    <row r="24" spans="1:10" x14ac:dyDescent="0.5">
      <c r="A24" t="s">
        <v>19</v>
      </c>
      <c r="B24">
        <v>134</v>
      </c>
      <c r="I24" t="s">
        <v>14</v>
      </c>
      <c r="J24">
        <v>12</v>
      </c>
    </row>
    <row r="25" spans="1:10" x14ac:dyDescent="0.5">
      <c r="A25" t="s">
        <v>19</v>
      </c>
      <c r="B25">
        <v>198</v>
      </c>
      <c r="I25" t="s">
        <v>14</v>
      </c>
      <c r="J25">
        <v>1684</v>
      </c>
    </row>
    <row r="26" spans="1:10" x14ac:dyDescent="0.5">
      <c r="A26" t="s">
        <v>19</v>
      </c>
      <c r="B26">
        <v>111</v>
      </c>
      <c r="I26" t="s">
        <v>14</v>
      </c>
      <c r="J26">
        <v>56</v>
      </c>
    </row>
    <row r="27" spans="1:10" x14ac:dyDescent="0.5">
      <c r="A27" t="s">
        <v>19</v>
      </c>
      <c r="B27">
        <v>222</v>
      </c>
      <c r="I27" t="s">
        <v>14</v>
      </c>
      <c r="J27">
        <v>838</v>
      </c>
    </row>
    <row r="28" spans="1:10" x14ac:dyDescent="0.5">
      <c r="A28" t="s">
        <v>19</v>
      </c>
      <c r="B28">
        <v>6212</v>
      </c>
      <c r="I28" t="s">
        <v>14</v>
      </c>
      <c r="J28">
        <v>1000</v>
      </c>
    </row>
    <row r="29" spans="1:10" x14ac:dyDescent="0.5">
      <c r="A29" t="s">
        <v>19</v>
      </c>
      <c r="B29">
        <v>98</v>
      </c>
      <c r="I29" t="s">
        <v>14</v>
      </c>
      <c r="J29">
        <v>1482</v>
      </c>
    </row>
    <row r="30" spans="1:10" x14ac:dyDescent="0.5">
      <c r="A30" t="s">
        <v>19</v>
      </c>
      <c r="B30">
        <v>92</v>
      </c>
      <c r="I30" t="s">
        <v>14</v>
      </c>
      <c r="J30">
        <v>106</v>
      </c>
    </row>
    <row r="31" spans="1:10" x14ac:dyDescent="0.5">
      <c r="A31" t="s">
        <v>19</v>
      </c>
      <c r="B31">
        <v>149</v>
      </c>
      <c r="I31" t="s">
        <v>14</v>
      </c>
      <c r="J31">
        <v>679</v>
      </c>
    </row>
    <row r="32" spans="1:10" x14ac:dyDescent="0.5">
      <c r="A32" t="s">
        <v>19</v>
      </c>
      <c r="B32">
        <v>2431</v>
      </c>
      <c r="I32" t="s">
        <v>14</v>
      </c>
      <c r="J32">
        <v>1220</v>
      </c>
    </row>
    <row r="33" spans="1:10" x14ac:dyDescent="0.5">
      <c r="A33" t="s">
        <v>19</v>
      </c>
      <c r="B33">
        <v>303</v>
      </c>
      <c r="I33" t="s">
        <v>14</v>
      </c>
      <c r="J33">
        <v>1</v>
      </c>
    </row>
    <row r="34" spans="1:10" x14ac:dyDescent="0.5">
      <c r="A34" t="s">
        <v>19</v>
      </c>
      <c r="B34">
        <v>209</v>
      </c>
      <c r="I34" t="s">
        <v>14</v>
      </c>
      <c r="J34">
        <v>37</v>
      </c>
    </row>
    <row r="35" spans="1:10" x14ac:dyDescent="0.5">
      <c r="A35" t="s">
        <v>19</v>
      </c>
      <c r="B35">
        <v>131</v>
      </c>
      <c r="I35" t="s">
        <v>14</v>
      </c>
      <c r="J35">
        <v>60</v>
      </c>
    </row>
    <row r="36" spans="1:10" x14ac:dyDescent="0.5">
      <c r="A36" t="s">
        <v>19</v>
      </c>
      <c r="B36">
        <v>164</v>
      </c>
      <c r="I36" t="s">
        <v>14</v>
      </c>
      <c r="J36">
        <v>296</v>
      </c>
    </row>
    <row r="37" spans="1:10" x14ac:dyDescent="0.5">
      <c r="A37" t="s">
        <v>19</v>
      </c>
      <c r="B37">
        <v>201</v>
      </c>
      <c r="I37" t="s">
        <v>14</v>
      </c>
      <c r="J37">
        <v>3304</v>
      </c>
    </row>
    <row r="38" spans="1:10" x14ac:dyDescent="0.5">
      <c r="A38" t="s">
        <v>19</v>
      </c>
      <c r="B38">
        <v>211</v>
      </c>
      <c r="I38" t="s">
        <v>14</v>
      </c>
      <c r="J38">
        <v>73</v>
      </c>
    </row>
    <row r="39" spans="1:10" x14ac:dyDescent="0.5">
      <c r="A39" t="s">
        <v>19</v>
      </c>
      <c r="B39">
        <v>128</v>
      </c>
      <c r="I39" t="s">
        <v>14</v>
      </c>
      <c r="J39">
        <v>3387</v>
      </c>
    </row>
    <row r="40" spans="1:10" x14ac:dyDescent="0.5">
      <c r="A40" t="s">
        <v>19</v>
      </c>
      <c r="B40">
        <v>1600</v>
      </c>
      <c r="I40" t="s">
        <v>14</v>
      </c>
      <c r="J40">
        <v>662</v>
      </c>
    </row>
    <row r="41" spans="1:10" x14ac:dyDescent="0.5">
      <c r="A41" t="s">
        <v>19</v>
      </c>
      <c r="B41">
        <v>249</v>
      </c>
      <c r="I41" t="s">
        <v>14</v>
      </c>
      <c r="J41">
        <v>774</v>
      </c>
    </row>
    <row r="42" spans="1:10" x14ac:dyDescent="0.5">
      <c r="A42" t="s">
        <v>19</v>
      </c>
      <c r="B42">
        <v>236</v>
      </c>
      <c r="I42" t="s">
        <v>14</v>
      </c>
      <c r="J42">
        <v>672</v>
      </c>
    </row>
    <row r="43" spans="1:10" x14ac:dyDescent="0.5">
      <c r="A43" t="s">
        <v>19</v>
      </c>
      <c r="B43">
        <v>4065</v>
      </c>
      <c r="I43" t="s">
        <v>14</v>
      </c>
      <c r="J43">
        <v>940</v>
      </c>
    </row>
    <row r="44" spans="1:10" x14ac:dyDescent="0.5">
      <c r="A44" t="s">
        <v>19</v>
      </c>
      <c r="B44">
        <v>246</v>
      </c>
      <c r="I44" t="s">
        <v>14</v>
      </c>
      <c r="J44">
        <v>117</v>
      </c>
    </row>
    <row r="45" spans="1:10" x14ac:dyDescent="0.5">
      <c r="A45" t="s">
        <v>19</v>
      </c>
      <c r="B45">
        <v>2475</v>
      </c>
      <c r="I45" t="s">
        <v>14</v>
      </c>
      <c r="J45">
        <v>115</v>
      </c>
    </row>
    <row r="46" spans="1:10" x14ac:dyDescent="0.5">
      <c r="A46" t="s">
        <v>19</v>
      </c>
      <c r="B46">
        <v>76</v>
      </c>
      <c r="I46" t="s">
        <v>14</v>
      </c>
      <c r="J46">
        <v>326</v>
      </c>
    </row>
    <row r="47" spans="1:10" x14ac:dyDescent="0.5">
      <c r="A47" t="s">
        <v>19</v>
      </c>
      <c r="B47">
        <v>54</v>
      </c>
      <c r="I47" t="s">
        <v>14</v>
      </c>
      <c r="J47">
        <v>1</v>
      </c>
    </row>
    <row r="48" spans="1:10" x14ac:dyDescent="0.5">
      <c r="A48" t="s">
        <v>19</v>
      </c>
      <c r="B48">
        <v>88</v>
      </c>
      <c r="I48" t="s">
        <v>14</v>
      </c>
      <c r="J48">
        <v>1467</v>
      </c>
    </row>
    <row r="49" spans="1:10" x14ac:dyDescent="0.5">
      <c r="A49" t="s">
        <v>19</v>
      </c>
      <c r="B49">
        <v>85</v>
      </c>
      <c r="I49" t="s">
        <v>14</v>
      </c>
      <c r="J49">
        <v>5681</v>
      </c>
    </row>
    <row r="50" spans="1:10" x14ac:dyDescent="0.5">
      <c r="A50" t="s">
        <v>19</v>
      </c>
      <c r="B50">
        <v>170</v>
      </c>
      <c r="I50" t="s">
        <v>14</v>
      </c>
      <c r="J50">
        <v>1059</v>
      </c>
    </row>
    <row r="51" spans="1:10" x14ac:dyDescent="0.5">
      <c r="A51" t="s">
        <v>19</v>
      </c>
      <c r="B51">
        <v>330</v>
      </c>
      <c r="I51" t="s">
        <v>14</v>
      </c>
      <c r="J51">
        <v>1194</v>
      </c>
    </row>
    <row r="52" spans="1:10" x14ac:dyDescent="0.5">
      <c r="A52" t="s">
        <v>19</v>
      </c>
      <c r="B52">
        <v>127</v>
      </c>
      <c r="I52" t="s">
        <v>14</v>
      </c>
      <c r="J52">
        <v>30</v>
      </c>
    </row>
    <row r="53" spans="1:10" x14ac:dyDescent="0.5">
      <c r="A53" t="s">
        <v>19</v>
      </c>
      <c r="B53">
        <v>411</v>
      </c>
      <c r="I53" t="s">
        <v>14</v>
      </c>
      <c r="J53">
        <v>75</v>
      </c>
    </row>
    <row r="54" spans="1:10" x14ac:dyDescent="0.5">
      <c r="A54" t="s">
        <v>19</v>
      </c>
      <c r="B54">
        <v>180</v>
      </c>
      <c r="I54" t="s">
        <v>14</v>
      </c>
      <c r="J54">
        <v>955</v>
      </c>
    </row>
    <row r="55" spans="1:10" x14ac:dyDescent="0.5">
      <c r="A55" t="s">
        <v>19</v>
      </c>
      <c r="B55">
        <v>374</v>
      </c>
      <c r="I55" t="s">
        <v>14</v>
      </c>
      <c r="J55">
        <v>67</v>
      </c>
    </row>
    <row r="56" spans="1:10" x14ac:dyDescent="0.5">
      <c r="A56" t="s">
        <v>19</v>
      </c>
      <c r="B56">
        <v>71</v>
      </c>
      <c r="I56" t="s">
        <v>14</v>
      </c>
      <c r="J56">
        <v>5</v>
      </c>
    </row>
    <row r="57" spans="1:10" x14ac:dyDescent="0.5">
      <c r="A57" t="s">
        <v>19</v>
      </c>
      <c r="B57">
        <v>203</v>
      </c>
      <c r="I57" t="s">
        <v>14</v>
      </c>
      <c r="J57">
        <v>26</v>
      </c>
    </row>
    <row r="58" spans="1:10" x14ac:dyDescent="0.5">
      <c r="A58" t="s">
        <v>19</v>
      </c>
      <c r="B58">
        <v>113</v>
      </c>
      <c r="I58" t="s">
        <v>14</v>
      </c>
      <c r="J58">
        <v>1130</v>
      </c>
    </row>
    <row r="59" spans="1:10" x14ac:dyDescent="0.5">
      <c r="A59" t="s">
        <v>19</v>
      </c>
      <c r="B59">
        <v>96</v>
      </c>
      <c r="I59" t="s">
        <v>14</v>
      </c>
      <c r="J59">
        <v>782</v>
      </c>
    </row>
    <row r="60" spans="1:10" x14ac:dyDescent="0.5">
      <c r="A60" t="s">
        <v>19</v>
      </c>
      <c r="B60">
        <v>498</v>
      </c>
      <c r="I60" t="s">
        <v>14</v>
      </c>
      <c r="J60">
        <v>210</v>
      </c>
    </row>
    <row r="61" spans="1:10" x14ac:dyDescent="0.5">
      <c r="A61" t="s">
        <v>19</v>
      </c>
      <c r="B61">
        <v>180</v>
      </c>
      <c r="I61" t="s">
        <v>14</v>
      </c>
      <c r="J61">
        <v>136</v>
      </c>
    </row>
    <row r="62" spans="1:10" x14ac:dyDescent="0.5">
      <c r="A62" t="s">
        <v>19</v>
      </c>
      <c r="B62">
        <v>27</v>
      </c>
      <c r="I62" t="s">
        <v>14</v>
      </c>
      <c r="J62">
        <v>86</v>
      </c>
    </row>
    <row r="63" spans="1:10" x14ac:dyDescent="0.5">
      <c r="A63" t="s">
        <v>19</v>
      </c>
      <c r="B63">
        <v>2331</v>
      </c>
      <c r="I63" t="s">
        <v>14</v>
      </c>
      <c r="J63">
        <v>19</v>
      </c>
    </row>
    <row r="64" spans="1:10" x14ac:dyDescent="0.5">
      <c r="A64" t="s">
        <v>19</v>
      </c>
      <c r="B64">
        <v>113</v>
      </c>
      <c r="I64" t="s">
        <v>14</v>
      </c>
      <c r="J64">
        <v>886</v>
      </c>
    </row>
    <row r="65" spans="1:10" x14ac:dyDescent="0.5">
      <c r="A65" t="s">
        <v>19</v>
      </c>
      <c r="B65">
        <v>164</v>
      </c>
      <c r="I65" t="s">
        <v>14</v>
      </c>
      <c r="J65">
        <v>35</v>
      </c>
    </row>
    <row r="66" spans="1:10" x14ac:dyDescent="0.5">
      <c r="A66" t="s">
        <v>19</v>
      </c>
      <c r="B66">
        <v>164</v>
      </c>
      <c r="I66" t="s">
        <v>14</v>
      </c>
      <c r="J66">
        <v>24</v>
      </c>
    </row>
    <row r="67" spans="1:10" x14ac:dyDescent="0.5">
      <c r="A67" t="s">
        <v>19</v>
      </c>
      <c r="B67">
        <v>336</v>
      </c>
      <c r="I67" t="s">
        <v>14</v>
      </c>
      <c r="J67">
        <v>86</v>
      </c>
    </row>
    <row r="68" spans="1:10" x14ac:dyDescent="0.5">
      <c r="A68" t="s">
        <v>19</v>
      </c>
      <c r="B68">
        <v>1917</v>
      </c>
      <c r="I68" t="s">
        <v>14</v>
      </c>
      <c r="J68">
        <v>243</v>
      </c>
    </row>
    <row r="69" spans="1:10" x14ac:dyDescent="0.5">
      <c r="A69" t="s">
        <v>19</v>
      </c>
      <c r="B69">
        <v>95</v>
      </c>
      <c r="I69" t="s">
        <v>14</v>
      </c>
      <c r="J69">
        <v>65</v>
      </c>
    </row>
    <row r="70" spans="1:10" x14ac:dyDescent="0.5">
      <c r="A70" t="s">
        <v>19</v>
      </c>
      <c r="B70">
        <v>147</v>
      </c>
      <c r="I70" t="s">
        <v>14</v>
      </c>
      <c r="J70">
        <v>100</v>
      </c>
    </row>
    <row r="71" spans="1:10" x14ac:dyDescent="0.5">
      <c r="A71" t="s">
        <v>19</v>
      </c>
      <c r="B71">
        <v>86</v>
      </c>
      <c r="I71" t="s">
        <v>14</v>
      </c>
      <c r="J71">
        <v>168</v>
      </c>
    </row>
    <row r="72" spans="1:10" x14ac:dyDescent="0.5">
      <c r="A72" t="s">
        <v>19</v>
      </c>
      <c r="B72">
        <v>83</v>
      </c>
      <c r="I72" t="s">
        <v>14</v>
      </c>
      <c r="J72">
        <v>13</v>
      </c>
    </row>
    <row r="73" spans="1:10" x14ac:dyDescent="0.5">
      <c r="A73" t="s">
        <v>19</v>
      </c>
      <c r="B73">
        <v>676</v>
      </c>
      <c r="I73" t="s">
        <v>14</v>
      </c>
      <c r="J73">
        <v>1</v>
      </c>
    </row>
    <row r="74" spans="1:10" x14ac:dyDescent="0.5">
      <c r="A74" t="s">
        <v>19</v>
      </c>
      <c r="B74">
        <v>361</v>
      </c>
      <c r="I74" t="s">
        <v>14</v>
      </c>
      <c r="J74">
        <v>40</v>
      </c>
    </row>
    <row r="75" spans="1:10" x14ac:dyDescent="0.5">
      <c r="A75" t="s">
        <v>19</v>
      </c>
      <c r="B75">
        <v>131</v>
      </c>
      <c r="I75" t="s">
        <v>14</v>
      </c>
      <c r="J75">
        <v>226</v>
      </c>
    </row>
    <row r="76" spans="1:10" x14ac:dyDescent="0.5">
      <c r="A76" t="s">
        <v>19</v>
      </c>
      <c r="B76">
        <v>126</v>
      </c>
      <c r="I76" t="s">
        <v>14</v>
      </c>
      <c r="J76">
        <v>1625</v>
      </c>
    </row>
    <row r="77" spans="1:10" x14ac:dyDescent="0.5">
      <c r="A77" t="s">
        <v>19</v>
      </c>
      <c r="B77">
        <v>275</v>
      </c>
      <c r="I77" t="s">
        <v>14</v>
      </c>
      <c r="J77">
        <v>143</v>
      </c>
    </row>
    <row r="78" spans="1:10" x14ac:dyDescent="0.5">
      <c r="A78" t="s">
        <v>19</v>
      </c>
      <c r="B78">
        <v>67</v>
      </c>
      <c r="I78" t="s">
        <v>14</v>
      </c>
      <c r="J78">
        <v>934</v>
      </c>
    </row>
    <row r="79" spans="1:10" x14ac:dyDescent="0.5">
      <c r="A79" t="s">
        <v>19</v>
      </c>
      <c r="B79">
        <v>154</v>
      </c>
      <c r="I79" t="s">
        <v>14</v>
      </c>
      <c r="J79">
        <v>17</v>
      </c>
    </row>
    <row r="80" spans="1:10" x14ac:dyDescent="0.5">
      <c r="A80" t="s">
        <v>19</v>
      </c>
      <c r="B80">
        <v>1782</v>
      </c>
      <c r="I80" t="s">
        <v>14</v>
      </c>
      <c r="J80">
        <v>2179</v>
      </c>
    </row>
    <row r="81" spans="1:10" x14ac:dyDescent="0.5">
      <c r="A81" t="s">
        <v>19</v>
      </c>
      <c r="B81">
        <v>903</v>
      </c>
      <c r="I81" t="s">
        <v>14</v>
      </c>
      <c r="J81">
        <v>931</v>
      </c>
    </row>
    <row r="82" spans="1:10" x14ac:dyDescent="0.5">
      <c r="A82" t="s">
        <v>19</v>
      </c>
      <c r="B82">
        <v>94</v>
      </c>
      <c r="I82" t="s">
        <v>14</v>
      </c>
      <c r="J82">
        <v>92</v>
      </c>
    </row>
    <row r="83" spans="1:10" x14ac:dyDescent="0.5">
      <c r="A83" t="s">
        <v>19</v>
      </c>
      <c r="B83">
        <v>180</v>
      </c>
      <c r="I83" t="s">
        <v>14</v>
      </c>
      <c r="J83">
        <v>57</v>
      </c>
    </row>
    <row r="84" spans="1:10" x14ac:dyDescent="0.5">
      <c r="A84" t="s">
        <v>19</v>
      </c>
      <c r="B84">
        <v>533</v>
      </c>
      <c r="I84" t="s">
        <v>14</v>
      </c>
      <c r="J84">
        <v>41</v>
      </c>
    </row>
    <row r="85" spans="1:10" x14ac:dyDescent="0.5">
      <c r="A85" t="s">
        <v>19</v>
      </c>
      <c r="B85">
        <v>2443</v>
      </c>
      <c r="I85" t="s">
        <v>14</v>
      </c>
      <c r="J85">
        <v>1</v>
      </c>
    </row>
    <row r="86" spans="1:10" x14ac:dyDescent="0.5">
      <c r="A86" t="s">
        <v>19</v>
      </c>
      <c r="B86">
        <v>89</v>
      </c>
      <c r="I86" t="s">
        <v>14</v>
      </c>
      <c r="J86">
        <v>101</v>
      </c>
    </row>
    <row r="87" spans="1:10" x14ac:dyDescent="0.5">
      <c r="A87" t="s">
        <v>19</v>
      </c>
      <c r="B87">
        <v>159</v>
      </c>
      <c r="I87" t="s">
        <v>14</v>
      </c>
      <c r="J87">
        <v>1335</v>
      </c>
    </row>
    <row r="88" spans="1:10" x14ac:dyDescent="0.5">
      <c r="A88" t="s">
        <v>19</v>
      </c>
      <c r="B88">
        <v>50</v>
      </c>
      <c r="I88" t="s">
        <v>14</v>
      </c>
      <c r="J88">
        <v>15</v>
      </c>
    </row>
    <row r="89" spans="1:10" x14ac:dyDescent="0.5">
      <c r="A89" t="s">
        <v>19</v>
      </c>
      <c r="B89">
        <v>186</v>
      </c>
      <c r="I89" t="s">
        <v>14</v>
      </c>
      <c r="J89">
        <v>454</v>
      </c>
    </row>
    <row r="90" spans="1:10" x14ac:dyDescent="0.5">
      <c r="A90" t="s">
        <v>19</v>
      </c>
      <c r="B90">
        <v>1071</v>
      </c>
      <c r="I90" t="s">
        <v>14</v>
      </c>
      <c r="J90">
        <v>3182</v>
      </c>
    </row>
    <row r="91" spans="1:10" x14ac:dyDescent="0.5">
      <c r="A91" t="s">
        <v>19</v>
      </c>
      <c r="B91">
        <v>117</v>
      </c>
      <c r="I91" t="s">
        <v>14</v>
      </c>
      <c r="J91">
        <v>15</v>
      </c>
    </row>
    <row r="92" spans="1:10" x14ac:dyDescent="0.5">
      <c r="A92" t="s">
        <v>19</v>
      </c>
      <c r="B92">
        <v>70</v>
      </c>
      <c r="I92" t="s">
        <v>14</v>
      </c>
      <c r="J92">
        <v>133</v>
      </c>
    </row>
    <row r="93" spans="1:10" x14ac:dyDescent="0.5">
      <c r="A93" t="s">
        <v>19</v>
      </c>
      <c r="B93">
        <v>135</v>
      </c>
      <c r="I93" t="s">
        <v>14</v>
      </c>
      <c r="J93">
        <v>2062</v>
      </c>
    </row>
    <row r="94" spans="1:10" x14ac:dyDescent="0.5">
      <c r="A94" t="s">
        <v>19</v>
      </c>
      <c r="B94">
        <v>768</v>
      </c>
      <c r="I94" t="s">
        <v>14</v>
      </c>
      <c r="J94">
        <v>29</v>
      </c>
    </row>
    <row r="95" spans="1:10" x14ac:dyDescent="0.5">
      <c r="A95" t="s">
        <v>19</v>
      </c>
      <c r="B95">
        <v>199</v>
      </c>
      <c r="I95" t="s">
        <v>14</v>
      </c>
      <c r="J95">
        <v>132</v>
      </c>
    </row>
    <row r="96" spans="1:10" x14ac:dyDescent="0.5">
      <c r="A96" t="s">
        <v>19</v>
      </c>
      <c r="B96">
        <v>107</v>
      </c>
      <c r="I96" t="s">
        <v>14</v>
      </c>
      <c r="J96">
        <v>137</v>
      </c>
    </row>
    <row r="97" spans="1:10" x14ac:dyDescent="0.5">
      <c r="A97" t="s">
        <v>19</v>
      </c>
      <c r="B97">
        <v>195</v>
      </c>
      <c r="I97" t="s">
        <v>14</v>
      </c>
      <c r="J97">
        <v>908</v>
      </c>
    </row>
    <row r="98" spans="1:10" x14ac:dyDescent="0.5">
      <c r="A98" t="s">
        <v>19</v>
      </c>
      <c r="B98">
        <v>3376</v>
      </c>
      <c r="I98" t="s">
        <v>14</v>
      </c>
      <c r="J98">
        <v>10</v>
      </c>
    </row>
    <row r="99" spans="1:10" x14ac:dyDescent="0.5">
      <c r="A99" t="s">
        <v>19</v>
      </c>
      <c r="B99">
        <v>41</v>
      </c>
      <c r="I99" t="s">
        <v>14</v>
      </c>
      <c r="J99">
        <v>1910</v>
      </c>
    </row>
    <row r="100" spans="1:10" x14ac:dyDescent="0.5">
      <c r="A100" t="s">
        <v>19</v>
      </c>
      <c r="B100">
        <v>1821</v>
      </c>
      <c r="I100" t="s">
        <v>14</v>
      </c>
      <c r="J100">
        <v>38</v>
      </c>
    </row>
    <row r="101" spans="1:10" x14ac:dyDescent="0.5">
      <c r="A101" t="s">
        <v>19</v>
      </c>
      <c r="B101">
        <v>164</v>
      </c>
      <c r="I101" t="s">
        <v>14</v>
      </c>
      <c r="J101">
        <v>104</v>
      </c>
    </row>
    <row r="102" spans="1:10" x14ac:dyDescent="0.5">
      <c r="A102" t="s">
        <v>19</v>
      </c>
      <c r="B102">
        <v>157</v>
      </c>
      <c r="I102" t="s">
        <v>14</v>
      </c>
      <c r="J102">
        <v>49</v>
      </c>
    </row>
    <row r="103" spans="1:10" x14ac:dyDescent="0.5">
      <c r="A103" t="s">
        <v>19</v>
      </c>
      <c r="B103">
        <v>246</v>
      </c>
      <c r="I103" t="s">
        <v>14</v>
      </c>
      <c r="J103">
        <v>1</v>
      </c>
    </row>
    <row r="104" spans="1:10" x14ac:dyDescent="0.5">
      <c r="A104" t="s">
        <v>19</v>
      </c>
      <c r="B104">
        <v>1396</v>
      </c>
      <c r="I104" t="s">
        <v>14</v>
      </c>
      <c r="J104">
        <v>245</v>
      </c>
    </row>
    <row r="105" spans="1:10" x14ac:dyDescent="0.5">
      <c r="A105" t="s">
        <v>19</v>
      </c>
      <c r="B105">
        <v>2506</v>
      </c>
      <c r="I105" t="s">
        <v>14</v>
      </c>
      <c r="J105">
        <v>32</v>
      </c>
    </row>
    <row r="106" spans="1:10" x14ac:dyDescent="0.5">
      <c r="A106" t="s">
        <v>19</v>
      </c>
      <c r="B106">
        <v>244</v>
      </c>
      <c r="I106" t="s">
        <v>14</v>
      </c>
      <c r="J106">
        <v>7</v>
      </c>
    </row>
    <row r="107" spans="1:10" x14ac:dyDescent="0.5">
      <c r="A107" t="s">
        <v>19</v>
      </c>
      <c r="B107">
        <v>146</v>
      </c>
      <c r="I107" t="s">
        <v>14</v>
      </c>
      <c r="J107">
        <v>803</v>
      </c>
    </row>
    <row r="108" spans="1:10" x14ac:dyDescent="0.5">
      <c r="A108" t="s">
        <v>19</v>
      </c>
      <c r="B108">
        <v>1267</v>
      </c>
      <c r="I108" t="s">
        <v>14</v>
      </c>
      <c r="J108">
        <v>16</v>
      </c>
    </row>
    <row r="109" spans="1:10" x14ac:dyDescent="0.5">
      <c r="A109" t="s">
        <v>19</v>
      </c>
      <c r="B109">
        <v>1561</v>
      </c>
      <c r="I109" t="s">
        <v>14</v>
      </c>
      <c r="J109">
        <v>31</v>
      </c>
    </row>
    <row r="110" spans="1:10" x14ac:dyDescent="0.5">
      <c r="A110" t="s">
        <v>19</v>
      </c>
      <c r="B110">
        <v>48</v>
      </c>
      <c r="I110" t="s">
        <v>14</v>
      </c>
      <c r="J110">
        <v>108</v>
      </c>
    </row>
    <row r="111" spans="1:10" x14ac:dyDescent="0.5">
      <c r="A111" t="s">
        <v>19</v>
      </c>
      <c r="B111">
        <v>2739</v>
      </c>
      <c r="I111" t="s">
        <v>14</v>
      </c>
      <c r="J111">
        <v>30</v>
      </c>
    </row>
    <row r="112" spans="1:10" x14ac:dyDescent="0.5">
      <c r="A112" t="s">
        <v>19</v>
      </c>
      <c r="B112">
        <v>3537</v>
      </c>
      <c r="I112" t="s">
        <v>14</v>
      </c>
      <c r="J112">
        <v>17</v>
      </c>
    </row>
    <row r="113" spans="1:10" x14ac:dyDescent="0.5">
      <c r="A113" t="s">
        <v>19</v>
      </c>
      <c r="B113">
        <v>2107</v>
      </c>
      <c r="I113" t="s">
        <v>14</v>
      </c>
      <c r="J113">
        <v>80</v>
      </c>
    </row>
    <row r="114" spans="1:10" x14ac:dyDescent="0.5">
      <c r="A114" t="s">
        <v>19</v>
      </c>
      <c r="B114">
        <v>3318</v>
      </c>
      <c r="I114" t="s">
        <v>14</v>
      </c>
      <c r="J114">
        <v>2468</v>
      </c>
    </row>
    <row r="115" spans="1:10" x14ac:dyDescent="0.5">
      <c r="A115" t="s">
        <v>19</v>
      </c>
      <c r="B115">
        <v>340</v>
      </c>
      <c r="I115" t="s">
        <v>14</v>
      </c>
      <c r="J115">
        <v>26</v>
      </c>
    </row>
    <row r="116" spans="1:10" x14ac:dyDescent="0.5">
      <c r="A116" t="s">
        <v>19</v>
      </c>
      <c r="B116">
        <v>1442</v>
      </c>
      <c r="I116" t="s">
        <v>14</v>
      </c>
      <c r="J116">
        <v>73</v>
      </c>
    </row>
    <row r="117" spans="1:10" x14ac:dyDescent="0.5">
      <c r="A117" t="s">
        <v>19</v>
      </c>
      <c r="B117">
        <v>126</v>
      </c>
      <c r="I117" t="s">
        <v>14</v>
      </c>
      <c r="J117">
        <v>128</v>
      </c>
    </row>
    <row r="118" spans="1:10" x14ac:dyDescent="0.5">
      <c r="A118" t="s">
        <v>19</v>
      </c>
      <c r="B118">
        <v>524</v>
      </c>
      <c r="I118" t="s">
        <v>14</v>
      </c>
      <c r="J118">
        <v>33</v>
      </c>
    </row>
    <row r="119" spans="1:10" x14ac:dyDescent="0.5">
      <c r="A119" t="s">
        <v>19</v>
      </c>
      <c r="B119">
        <v>1989</v>
      </c>
      <c r="I119" t="s">
        <v>14</v>
      </c>
      <c r="J119">
        <v>1072</v>
      </c>
    </row>
    <row r="120" spans="1:10" x14ac:dyDescent="0.5">
      <c r="A120" t="s">
        <v>19</v>
      </c>
      <c r="B120">
        <v>157</v>
      </c>
      <c r="I120" t="s">
        <v>14</v>
      </c>
      <c r="J120">
        <v>393</v>
      </c>
    </row>
    <row r="121" spans="1:10" x14ac:dyDescent="0.5">
      <c r="A121" t="s">
        <v>19</v>
      </c>
      <c r="B121">
        <v>4498</v>
      </c>
      <c r="I121" t="s">
        <v>14</v>
      </c>
      <c r="J121">
        <v>1257</v>
      </c>
    </row>
    <row r="122" spans="1:10" x14ac:dyDescent="0.5">
      <c r="A122" t="s">
        <v>19</v>
      </c>
      <c r="B122">
        <v>80</v>
      </c>
      <c r="I122" t="s">
        <v>14</v>
      </c>
      <c r="J122">
        <v>328</v>
      </c>
    </row>
    <row r="123" spans="1:10" x14ac:dyDescent="0.5">
      <c r="A123" t="s">
        <v>19</v>
      </c>
      <c r="B123">
        <v>43</v>
      </c>
      <c r="I123" t="s">
        <v>14</v>
      </c>
      <c r="J123">
        <v>147</v>
      </c>
    </row>
    <row r="124" spans="1:10" x14ac:dyDescent="0.5">
      <c r="A124" t="s">
        <v>19</v>
      </c>
      <c r="B124">
        <v>2053</v>
      </c>
      <c r="I124" t="s">
        <v>14</v>
      </c>
      <c r="J124">
        <v>830</v>
      </c>
    </row>
    <row r="125" spans="1:10" x14ac:dyDescent="0.5">
      <c r="A125" t="s">
        <v>19</v>
      </c>
      <c r="B125">
        <v>168</v>
      </c>
      <c r="I125" t="s">
        <v>14</v>
      </c>
      <c r="J125">
        <v>331</v>
      </c>
    </row>
    <row r="126" spans="1:10" x14ac:dyDescent="0.5">
      <c r="A126" t="s">
        <v>19</v>
      </c>
      <c r="B126">
        <v>4289</v>
      </c>
      <c r="I126" t="s">
        <v>14</v>
      </c>
      <c r="J126">
        <v>25</v>
      </c>
    </row>
    <row r="127" spans="1:10" x14ac:dyDescent="0.5">
      <c r="A127" t="s">
        <v>19</v>
      </c>
      <c r="B127">
        <v>165</v>
      </c>
      <c r="I127" t="s">
        <v>14</v>
      </c>
      <c r="J127">
        <v>3483</v>
      </c>
    </row>
    <row r="128" spans="1:10" x14ac:dyDescent="0.5">
      <c r="A128" t="s">
        <v>19</v>
      </c>
      <c r="B128">
        <v>1815</v>
      </c>
      <c r="I128" t="s">
        <v>14</v>
      </c>
      <c r="J128">
        <v>923</v>
      </c>
    </row>
    <row r="129" spans="1:10" x14ac:dyDescent="0.5">
      <c r="A129" t="s">
        <v>19</v>
      </c>
      <c r="B129">
        <v>397</v>
      </c>
      <c r="I129" t="s">
        <v>14</v>
      </c>
      <c r="J129">
        <v>1</v>
      </c>
    </row>
    <row r="130" spans="1:10" x14ac:dyDescent="0.5">
      <c r="A130" t="s">
        <v>19</v>
      </c>
      <c r="B130">
        <v>1539</v>
      </c>
      <c r="I130" t="s">
        <v>14</v>
      </c>
      <c r="J130">
        <v>33</v>
      </c>
    </row>
    <row r="131" spans="1:10" x14ac:dyDescent="0.5">
      <c r="A131" t="s">
        <v>19</v>
      </c>
      <c r="B131">
        <v>138</v>
      </c>
      <c r="I131" t="s">
        <v>14</v>
      </c>
      <c r="J131">
        <v>40</v>
      </c>
    </row>
    <row r="132" spans="1:10" x14ac:dyDescent="0.5">
      <c r="A132" t="s">
        <v>19</v>
      </c>
      <c r="B132">
        <v>3594</v>
      </c>
      <c r="I132" t="s">
        <v>14</v>
      </c>
      <c r="J132">
        <v>23</v>
      </c>
    </row>
    <row r="133" spans="1:10" x14ac:dyDescent="0.5">
      <c r="A133" t="s">
        <v>19</v>
      </c>
      <c r="B133">
        <v>5880</v>
      </c>
      <c r="I133" t="s">
        <v>14</v>
      </c>
      <c r="J133">
        <v>75</v>
      </c>
    </row>
    <row r="134" spans="1:10" x14ac:dyDescent="0.5">
      <c r="A134" t="s">
        <v>19</v>
      </c>
      <c r="B134">
        <v>112</v>
      </c>
      <c r="I134" t="s">
        <v>14</v>
      </c>
      <c r="J134">
        <v>2176</v>
      </c>
    </row>
    <row r="135" spans="1:10" x14ac:dyDescent="0.5">
      <c r="A135" t="s">
        <v>19</v>
      </c>
      <c r="B135">
        <v>943</v>
      </c>
      <c r="I135" t="s">
        <v>14</v>
      </c>
      <c r="J135">
        <v>441</v>
      </c>
    </row>
    <row r="136" spans="1:10" x14ac:dyDescent="0.5">
      <c r="A136" t="s">
        <v>19</v>
      </c>
      <c r="B136">
        <v>2468</v>
      </c>
      <c r="I136" t="s">
        <v>14</v>
      </c>
      <c r="J136">
        <v>25</v>
      </c>
    </row>
    <row r="137" spans="1:10" x14ac:dyDescent="0.5">
      <c r="A137" t="s">
        <v>19</v>
      </c>
      <c r="B137">
        <v>2551</v>
      </c>
      <c r="I137" t="s">
        <v>14</v>
      </c>
      <c r="J137">
        <v>127</v>
      </c>
    </row>
    <row r="138" spans="1:10" x14ac:dyDescent="0.5">
      <c r="A138" t="s">
        <v>19</v>
      </c>
      <c r="B138">
        <v>101</v>
      </c>
      <c r="I138" t="s">
        <v>14</v>
      </c>
      <c r="J138">
        <v>355</v>
      </c>
    </row>
    <row r="139" spans="1:10" x14ac:dyDescent="0.5">
      <c r="A139" t="s">
        <v>19</v>
      </c>
      <c r="B139">
        <v>92</v>
      </c>
      <c r="I139" t="s">
        <v>14</v>
      </c>
      <c r="J139">
        <v>44</v>
      </c>
    </row>
    <row r="140" spans="1:10" x14ac:dyDescent="0.5">
      <c r="A140" t="s">
        <v>19</v>
      </c>
      <c r="B140">
        <v>62</v>
      </c>
      <c r="I140" t="s">
        <v>14</v>
      </c>
      <c r="J140">
        <v>67</v>
      </c>
    </row>
    <row r="141" spans="1:10" x14ac:dyDescent="0.5">
      <c r="A141" t="s">
        <v>19</v>
      </c>
      <c r="B141">
        <v>149</v>
      </c>
      <c r="I141" t="s">
        <v>14</v>
      </c>
      <c r="J141">
        <v>1068</v>
      </c>
    </row>
    <row r="142" spans="1:10" x14ac:dyDescent="0.5">
      <c r="A142" t="s">
        <v>19</v>
      </c>
      <c r="B142">
        <v>329</v>
      </c>
      <c r="I142" t="s">
        <v>14</v>
      </c>
      <c r="J142">
        <v>424</v>
      </c>
    </row>
    <row r="143" spans="1:10" x14ac:dyDescent="0.5">
      <c r="A143" t="s">
        <v>19</v>
      </c>
      <c r="B143">
        <v>97</v>
      </c>
      <c r="I143" t="s">
        <v>14</v>
      </c>
      <c r="J143">
        <v>151</v>
      </c>
    </row>
    <row r="144" spans="1:10" x14ac:dyDescent="0.5">
      <c r="A144" t="s">
        <v>19</v>
      </c>
      <c r="B144">
        <v>1784</v>
      </c>
      <c r="I144" t="s">
        <v>14</v>
      </c>
      <c r="J144">
        <v>1608</v>
      </c>
    </row>
    <row r="145" spans="1:10" x14ac:dyDescent="0.5">
      <c r="A145" t="s">
        <v>19</v>
      </c>
      <c r="B145">
        <v>1684</v>
      </c>
      <c r="I145" t="s">
        <v>14</v>
      </c>
      <c r="J145">
        <v>941</v>
      </c>
    </row>
    <row r="146" spans="1:10" x14ac:dyDescent="0.5">
      <c r="A146" t="s">
        <v>19</v>
      </c>
      <c r="B146">
        <v>250</v>
      </c>
      <c r="I146" t="s">
        <v>14</v>
      </c>
      <c r="J146">
        <v>1</v>
      </c>
    </row>
    <row r="147" spans="1:10" x14ac:dyDescent="0.5">
      <c r="A147" t="s">
        <v>19</v>
      </c>
      <c r="B147">
        <v>238</v>
      </c>
      <c r="I147" t="s">
        <v>14</v>
      </c>
      <c r="J147">
        <v>40</v>
      </c>
    </row>
    <row r="148" spans="1:10" x14ac:dyDescent="0.5">
      <c r="A148" t="s">
        <v>19</v>
      </c>
      <c r="B148">
        <v>53</v>
      </c>
      <c r="I148" t="s">
        <v>14</v>
      </c>
      <c r="J148">
        <v>3015</v>
      </c>
    </row>
    <row r="149" spans="1:10" x14ac:dyDescent="0.5">
      <c r="A149" t="s">
        <v>19</v>
      </c>
      <c r="B149">
        <v>214</v>
      </c>
      <c r="I149" t="s">
        <v>14</v>
      </c>
      <c r="J149">
        <v>435</v>
      </c>
    </row>
    <row r="150" spans="1:10" x14ac:dyDescent="0.5">
      <c r="A150" t="s">
        <v>19</v>
      </c>
      <c r="B150">
        <v>222</v>
      </c>
      <c r="I150" t="s">
        <v>14</v>
      </c>
      <c r="J150">
        <v>714</v>
      </c>
    </row>
    <row r="151" spans="1:10" x14ac:dyDescent="0.5">
      <c r="A151" t="s">
        <v>19</v>
      </c>
      <c r="B151">
        <v>1884</v>
      </c>
      <c r="I151" t="s">
        <v>14</v>
      </c>
      <c r="J151">
        <v>5497</v>
      </c>
    </row>
    <row r="152" spans="1:10" x14ac:dyDescent="0.5">
      <c r="A152" t="s">
        <v>19</v>
      </c>
      <c r="B152">
        <v>218</v>
      </c>
      <c r="I152" t="s">
        <v>14</v>
      </c>
      <c r="J152">
        <v>418</v>
      </c>
    </row>
    <row r="153" spans="1:10" x14ac:dyDescent="0.5">
      <c r="A153" t="s">
        <v>19</v>
      </c>
      <c r="B153">
        <v>6465</v>
      </c>
      <c r="I153" t="s">
        <v>14</v>
      </c>
      <c r="J153">
        <v>1439</v>
      </c>
    </row>
    <row r="154" spans="1:10" x14ac:dyDescent="0.5">
      <c r="A154" t="s">
        <v>19</v>
      </c>
      <c r="B154">
        <v>59</v>
      </c>
      <c r="I154" t="s">
        <v>14</v>
      </c>
      <c r="J154">
        <v>15</v>
      </c>
    </row>
    <row r="155" spans="1:10" x14ac:dyDescent="0.5">
      <c r="A155" t="s">
        <v>19</v>
      </c>
      <c r="B155">
        <v>88</v>
      </c>
      <c r="I155" t="s">
        <v>14</v>
      </c>
      <c r="J155">
        <v>1999</v>
      </c>
    </row>
    <row r="156" spans="1:10" x14ac:dyDescent="0.5">
      <c r="A156" t="s">
        <v>19</v>
      </c>
      <c r="B156">
        <v>1697</v>
      </c>
      <c r="I156" t="s">
        <v>14</v>
      </c>
      <c r="J156">
        <v>118</v>
      </c>
    </row>
    <row r="157" spans="1:10" x14ac:dyDescent="0.5">
      <c r="A157" t="s">
        <v>19</v>
      </c>
      <c r="B157">
        <v>92</v>
      </c>
      <c r="I157" t="s">
        <v>14</v>
      </c>
      <c r="J157">
        <v>162</v>
      </c>
    </row>
    <row r="158" spans="1:10" x14ac:dyDescent="0.5">
      <c r="A158" t="s">
        <v>19</v>
      </c>
      <c r="B158">
        <v>186</v>
      </c>
      <c r="I158" t="s">
        <v>14</v>
      </c>
      <c r="J158">
        <v>83</v>
      </c>
    </row>
    <row r="159" spans="1:10" x14ac:dyDescent="0.5">
      <c r="A159" t="s">
        <v>19</v>
      </c>
      <c r="B159">
        <v>138</v>
      </c>
      <c r="I159" t="s">
        <v>14</v>
      </c>
      <c r="J159">
        <v>747</v>
      </c>
    </row>
    <row r="160" spans="1:10" x14ac:dyDescent="0.5">
      <c r="A160" t="s">
        <v>19</v>
      </c>
      <c r="B160">
        <v>261</v>
      </c>
      <c r="I160" t="s">
        <v>14</v>
      </c>
      <c r="J160">
        <v>84</v>
      </c>
    </row>
    <row r="161" spans="1:10" x14ac:dyDescent="0.5">
      <c r="A161" t="s">
        <v>19</v>
      </c>
      <c r="B161">
        <v>107</v>
      </c>
      <c r="I161" t="s">
        <v>14</v>
      </c>
      <c r="J161">
        <v>91</v>
      </c>
    </row>
    <row r="162" spans="1:10" x14ac:dyDescent="0.5">
      <c r="A162" t="s">
        <v>19</v>
      </c>
      <c r="B162">
        <v>199</v>
      </c>
      <c r="I162" t="s">
        <v>14</v>
      </c>
      <c r="J162">
        <v>792</v>
      </c>
    </row>
    <row r="163" spans="1:10" x14ac:dyDescent="0.5">
      <c r="A163" t="s">
        <v>19</v>
      </c>
      <c r="B163">
        <v>5512</v>
      </c>
      <c r="I163" t="s">
        <v>14</v>
      </c>
      <c r="J163">
        <v>32</v>
      </c>
    </row>
    <row r="164" spans="1:10" x14ac:dyDescent="0.5">
      <c r="A164" t="s">
        <v>19</v>
      </c>
      <c r="B164">
        <v>86</v>
      </c>
      <c r="I164" t="s">
        <v>14</v>
      </c>
      <c r="J164">
        <v>186</v>
      </c>
    </row>
    <row r="165" spans="1:10" x14ac:dyDescent="0.5">
      <c r="A165" t="s">
        <v>19</v>
      </c>
      <c r="B165">
        <v>2768</v>
      </c>
      <c r="I165" t="s">
        <v>14</v>
      </c>
      <c r="J165">
        <v>605</v>
      </c>
    </row>
    <row r="166" spans="1:10" x14ac:dyDescent="0.5">
      <c r="A166" t="s">
        <v>19</v>
      </c>
      <c r="B166">
        <v>48</v>
      </c>
      <c r="I166" t="s">
        <v>14</v>
      </c>
      <c r="J166">
        <v>1</v>
      </c>
    </row>
    <row r="167" spans="1:10" x14ac:dyDescent="0.5">
      <c r="A167" t="s">
        <v>19</v>
      </c>
      <c r="B167">
        <v>87</v>
      </c>
      <c r="I167" t="s">
        <v>14</v>
      </c>
      <c r="J167">
        <v>31</v>
      </c>
    </row>
    <row r="168" spans="1:10" x14ac:dyDescent="0.5">
      <c r="A168" t="s">
        <v>19</v>
      </c>
      <c r="B168">
        <v>1894</v>
      </c>
      <c r="I168" t="s">
        <v>14</v>
      </c>
      <c r="J168">
        <v>1181</v>
      </c>
    </row>
    <row r="169" spans="1:10" x14ac:dyDescent="0.5">
      <c r="A169" t="s">
        <v>19</v>
      </c>
      <c r="B169">
        <v>282</v>
      </c>
      <c r="I169" t="s">
        <v>14</v>
      </c>
      <c r="J169">
        <v>39</v>
      </c>
    </row>
    <row r="170" spans="1:10" x14ac:dyDescent="0.5">
      <c r="A170" t="s">
        <v>19</v>
      </c>
      <c r="B170">
        <v>116</v>
      </c>
      <c r="I170" t="s">
        <v>14</v>
      </c>
      <c r="J170">
        <v>46</v>
      </c>
    </row>
    <row r="171" spans="1:10" x14ac:dyDescent="0.5">
      <c r="A171" t="s">
        <v>19</v>
      </c>
      <c r="B171">
        <v>83</v>
      </c>
      <c r="I171" t="s">
        <v>14</v>
      </c>
      <c r="J171">
        <v>105</v>
      </c>
    </row>
    <row r="172" spans="1:10" x14ac:dyDescent="0.5">
      <c r="A172" t="s">
        <v>19</v>
      </c>
      <c r="B172">
        <v>91</v>
      </c>
      <c r="I172" t="s">
        <v>14</v>
      </c>
      <c r="J172">
        <v>535</v>
      </c>
    </row>
    <row r="173" spans="1:10" x14ac:dyDescent="0.5">
      <c r="A173" t="s">
        <v>19</v>
      </c>
      <c r="B173">
        <v>546</v>
      </c>
      <c r="I173" t="s">
        <v>14</v>
      </c>
      <c r="J173">
        <v>16</v>
      </c>
    </row>
    <row r="174" spans="1:10" x14ac:dyDescent="0.5">
      <c r="A174" t="s">
        <v>19</v>
      </c>
      <c r="B174">
        <v>393</v>
      </c>
      <c r="I174" t="s">
        <v>14</v>
      </c>
      <c r="J174">
        <v>575</v>
      </c>
    </row>
    <row r="175" spans="1:10" x14ac:dyDescent="0.5">
      <c r="A175" t="s">
        <v>19</v>
      </c>
      <c r="B175">
        <v>133</v>
      </c>
      <c r="I175" t="s">
        <v>14</v>
      </c>
      <c r="J175">
        <v>1120</v>
      </c>
    </row>
    <row r="176" spans="1:10" x14ac:dyDescent="0.5">
      <c r="A176" t="s">
        <v>19</v>
      </c>
      <c r="B176">
        <v>254</v>
      </c>
      <c r="I176" t="s">
        <v>14</v>
      </c>
      <c r="J176">
        <v>113</v>
      </c>
    </row>
    <row r="177" spans="1:10" x14ac:dyDescent="0.5">
      <c r="A177" t="s">
        <v>19</v>
      </c>
      <c r="B177">
        <v>176</v>
      </c>
      <c r="I177" t="s">
        <v>14</v>
      </c>
      <c r="J177">
        <v>1538</v>
      </c>
    </row>
    <row r="178" spans="1:10" x14ac:dyDescent="0.5">
      <c r="A178" t="s">
        <v>19</v>
      </c>
      <c r="B178">
        <v>337</v>
      </c>
      <c r="I178" t="s">
        <v>14</v>
      </c>
      <c r="J178">
        <v>9</v>
      </c>
    </row>
    <row r="179" spans="1:10" x14ac:dyDescent="0.5">
      <c r="A179" t="s">
        <v>19</v>
      </c>
      <c r="B179">
        <v>107</v>
      </c>
      <c r="I179" t="s">
        <v>14</v>
      </c>
      <c r="J179">
        <v>554</v>
      </c>
    </row>
    <row r="180" spans="1:10" x14ac:dyDescent="0.5">
      <c r="A180" t="s">
        <v>19</v>
      </c>
      <c r="B180">
        <v>183</v>
      </c>
      <c r="I180" t="s">
        <v>14</v>
      </c>
      <c r="J180">
        <v>648</v>
      </c>
    </row>
    <row r="181" spans="1:10" x14ac:dyDescent="0.5">
      <c r="A181" t="s">
        <v>19</v>
      </c>
      <c r="B181">
        <v>72</v>
      </c>
      <c r="I181" t="s">
        <v>14</v>
      </c>
      <c r="J181">
        <v>21</v>
      </c>
    </row>
    <row r="182" spans="1:10" x14ac:dyDescent="0.5">
      <c r="A182" t="s">
        <v>19</v>
      </c>
      <c r="B182">
        <v>295</v>
      </c>
      <c r="I182" t="s">
        <v>14</v>
      </c>
      <c r="J182">
        <v>54</v>
      </c>
    </row>
    <row r="183" spans="1:10" x14ac:dyDescent="0.5">
      <c r="A183" t="s">
        <v>19</v>
      </c>
      <c r="B183">
        <v>142</v>
      </c>
      <c r="I183" t="s">
        <v>14</v>
      </c>
      <c r="J183">
        <v>120</v>
      </c>
    </row>
    <row r="184" spans="1:10" x14ac:dyDescent="0.5">
      <c r="A184" t="s">
        <v>19</v>
      </c>
      <c r="B184">
        <v>85</v>
      </c>
      <c r="I184" t="s">
        <v>14</v>
      </c>
      <c r="J184">
        <v>579</v>
      </c>
    </row>
    <row r="185" spans="1:10" x14ac:dyDescent="0.5">
      <c r="A185" t="s">
        <v>19</v>
      </c>
      <c r="B185">
        <v>659</v>
      </c>
      <c r="I185" t="s">
        <v>14</v>
      </c>
      <c r="J185">
        <v>2072</v>
      </c>
    </row>
    <row r="186" spans="1:10" x14ac:dyDescent="0.5">
      <c r="A186" t="s">
        <v>19</v>
      </c>
      <c r="B186">
        <v>121</v>
      </c>
      <c r="I186" t="s">
        <v>14</v>
      </c>
      <c r="J186">
        <v>0</v>
      </c>
    </row>
    <row r="187" spans="1:10" x14ac:dyDescent="0.5">
      <c r="A187" t="s">
        <v>19</v>
      </c>
      <c r="B187">
        <v>3742</v>
      </c>
      <c r="I187" t="s">
        <v>14</v>
      </c>
      <c r="J187">
        <v>1796</v>
      </c>
    </row>
    <row r="188" spans="1:10" x14ac:dyDescent="0.5">
      <c r="A188" t="s">
        <v>19</v>
      </c>
      <c r="B188">
        <v>223</v>
      </c>
      <c r="I188" t="s">
        <v>14</v>
      </c>
      <c r="J188">
        <v>62</v>
      </c>
    </row>
    <row r="189" spans="1:10" x14ac:dyDescent="0.5">
      <c r="A189" t="s">
        <v>19</v>
      </c>
      <c r="B189">
        <v>133</v>
      </c>
      <c r="I189" t="s">
        <v>14</v>
      </c>
      <c r="J189">
        <v>347</v>
      </c>
    </row>
    <row r="190" spans="1:10" x14ac:dyDescent="0.5">
      <c r="A190" t="s">
        <v>19</v>
      </c>
      <c r="B190">
        <v>5168</v>
      </c>
      <c r="I190" t="s">
        <v>14</v>
      </c>
      <c r="J190">
        <v>19</v>
      </c>
    </row>
    <row r="191" spans="1:10" x14ac:dyDescent="0.5">
      <c r="A191" t="s">
        <v>19</v>
      </c>
      <c r="B191">
        <v>307</v>
      </c>
      <c r="I191" t="s">
        <v>14</v>
      </c>
      <c r="J191">
        <v>1258</v>
      </c>
    </row>
    <row r="192" spans="1:10" x14ac:dyDescent="0.5">
      <c r="A192" t="s">
        <v>19</v>
      </c>
      <c r="B192">
        <v>2441</v>
      </c>
      <c r="I192" t="s">
        <v>14</v>
      </c>
      <c r="J192">
        <v>362</v>
      </c>
    </row>
    <row r="193" spans="1:10" x14ac:dyDescent="0.5">
      <c r="A193" t="s">
        <v>19</v>
      </c>
      <c r="B193">
        <v>1385</v>
      </c>
      <c r="I193" t="s">
        <v>14</v>
      </c>
      <c r="J193">
        <v>133</v>
      </c>
    </row>
    <row r="194" spans="1:10" x14ac:dyDescent="0.5">
      <c r="A194" t="s">
        <v>19</v>
      </c>
      <c r="B194">
        <v>190</v>
      </c>
      <c r="I194" t="s">
        <v>14</v>
      </c>
      <c r="J194">
        <v>846</v>
      </c>
    </row>
    <row r="195" spans="1:10" x14ac:dyDescent="0.5">
      <c r="A195" t="s">
        <v>19</v>
      </c>
      <c r="B195">
        <v>470</v>
      </c>
      <c r="I195" t="s">
        <v>14</v>
      </c>
      <c r="J195">
        <v>10</v>
      </c>
    </row>
    <row r="196" spans="1:10" x14ac:dyDescent="0.5">
      <c r="A196" t="s">
        <v>19</v>
      </c>
      <c r="B196">
        <v>253</v>
      </c>
      <c r="I196" t="s">
        <v>14</v>
      </c>
      <c r="J196">
        <v>191</v>
      </c>
    </row>
    <row r="197" spans="1:10" x14ac:dyDescent="0.5">
      <c r="A197" t="s">
        <v>19</v>
      </c>
      <c r="B197">
        <v>1113</v>
      </c>
      <c r="I197" t="s">
        <v>14</v>
      </c>
      <c r="J197">
        <v>1979</v>
      </c>
    </row>
    <row r="198" spans="1:10" x14ac:dyDescent="0.5">
      <c r="A198" t="s">
        <v>19</v>
      </c>
      <c r="B198">
        <v>2283</v>
      </c>
      <c r="I198" t="s">
        <v>14</v>
      </c>
      <c r="J198">
        <v>63</v>
      </c>
    </row>
    <row r="199" spans="1:10" x14ac:dyDescent="0.5">
      <c r="A199" t="s">
        <v>19</v>
      </c>
      <c r="B199">
        <v>1095</v>
      </c>
      <c r="I199" t="s">
        <v>14</v>
      </c>
      <c r="J199">
        <v>6080</v>
      </c>
    </row>
    <row r="200" spans="1:10" x14ac:dyDescent="0.5">
      <c r="A200" t="s">
        <v>19</v>
      </c>
      <c r="B200">
        <v>1690</v>
      </c>
      <c r="I200" t="s">
        <v>14</v>
      </c>
      <c r="J200">
        <v>80</v>
      </c>
    </row>
    <row r="201" spans="1:10" x14ac:dyDescent="0.5">
      <c r="A201" t="s">
        <v>19</v>
      </c>
      <c r="B201">
        <v>191</v>
      </c>
      <c r="I201" t="s">
        <v>14</v>
      </c>
      <c r="J201">
        <v>9</v>
      </c>
    </row>
    <row r="202" spans="1:10" x14ac:dyDescent="0.5">
      <c r="A202" t="s">
        <v>19</v>
      </c>
      <c r="B202">
        <v>2013</v>
      </c>
      <c r="I202" t="s">
        <v>14</v>
      </c>
      <c r="J202">
        <v>1784</v>
      </c>
    </row>
    <row r="203" spans="1:10" x14ac:dyDescent="0.5">
      <c r="A203" t="s">
        <v>19</v>
      </c>
      <c r="B203">
        <v>1703</v>
      </c>
      <c r="I203" t="s">
        <v>14</v>
      </c>
      <c r="J203">
        <v>243</v>
      </c>
    </row>
    <row r="204" spans="1:10" x14ac:dyDescent="0.5">
      <c r="A204" t="s">
        <v>19</v>
      </c>
      <c r="B204">
        <v>80</v>
      </c>
      <c r="I204" t="s">
        <v>14</v>
      </c>
      <c r="J204">
        <v>1296</v>
      </c>
    </row>
    <row r="205" spans="1:10" x14ac:dyDescent="0.5">
      <c r="A205" t="s">
        <v>19</v>
      </c>
      <c r="B205">
        <v>41</v>
      </c>
      <c r="I205" t="s">
        <v>14</v>
      </c>
      <c r="J205">
        <v>77</v>
      </c>
    </row>
    <row r="206" spans="1:10" x14ac:dyDescent="0.5">
      <c r="A206" t="s">
        <v>19</v>
      </c>
      <c r="B206">
        <v>187</v>
      </c>
      <c r="I206" t="s">
        <v>14</v>
      </c>
      <c r="J206">
        <v>395</v>
      </c>
    </row>
    <row r="207" spans="1:10" x14ac:dyDescent="0.5">
      <c r="A207" t="s">
        <v>19</v>
      </c>
      <c r="B207">
        <v>2875</v>
      </c>
      <c r="I207" t="s">
        <v>14</v>
      </c>
      <c r="J207">
        <v>49</v>
      </c>
    </row>
    <row r="208" spans="1:10" x14ac:dyDescent="0.5">
      <c r="A208" t="s">
        <v>19</v>
      </c>
      <c r="B208">
        <v>88</v>
      </c>
      <c r="I208" t="s">
        <v>14</v>
      </c>
      <c r="J208">
        <v>180</v>
      </c>
    </row>
    <row r="209" spans="1:10" x14ac:dyDescent="0.5">
      <c r="A209" t="s">
        <v>19</v>
      </c>
      <c r="B209">
        <v>191</v>
      </c>
      <c r="I209" t="s">
        <v>14</v>
      </c>
      <c r="J209">
        <v>2690</v>
      </c>
    </row>
    <row r="210" spans="1:10" x14ac:dyDescent="0.5">
      <c r="A210" t="s">
        <v>19</v>
      </c>
      <c r="B210">
        <v>139</v>
      </c>
      <c r="I210" t="s">
        <v>14</v>
      </c>
      <c r="J210">
        <v>2779</v>
      </c>
    </row>
    <row r="211" spans="1:10" x14ac:dyDescent="0.5">
      <c r="A211" t="s">
        <v>19</v>
      </c>
      <c r="B211">
        <v>186</v>
      </c>
      <c r="I211" t="s">
        <v>14</v>
      </c>
      <c r="J211">
        <v>92</v>
      </c>
    </row>
    <row r="212" spans="1:10" x14ac:dyDescent="0.5">
      <c r="A212" t="s">
        <v>19</v>
      </c>
      <c r="B212">
        <v>112</v>
      </c>
      <c r="I212" t="s">
        <v>14</v>
      </c>
      <c r="J212">
        <v>1028</v>
      </c>
    </row>
    <row r="213" spans="1:10" x14ac:dyDescent="0.5">
      <c r="A213" t="s">
        <v>19</v>
      </c>
      <c r="B213">
        <v>101</v>
      </c>
      <c r="I213" t="s">
        <v>14</v>
      </c>
      <c r="J213">
        <v>26</v>
      </c>
    </row>
    <row r="214" spans="1:10" x14ac:dyDescent="0.5">
      <c r="A214" t="s">
        <v>19</v>
      </c>
      <c r="B214">
        <v>206</v>
      </c>
      <c r="I214" t="s">
        <v>14</v>
      </c>
      <c r="J214">
        <v>1790</v>
      </c>
    </row>
    <row r="215" spans="1:10" x14ac:dyDescent="0.5">
      <c r="A215" t="s">
        <v>19</v>
      </c>
      <c r="B215">
        <v>154</v>
      </c>
      <c r="I215" t="s">
        <v>14</v>
      </c>
      <c r="J215">
        <v>37</v>
      </c>
    </row>
    <row r="216" spans="1:10" x14ac:dyDescent="0.5">
      <c r="A216" t="s">
        <v>19</v>
      </c>
      <c r="B216">
        <v>5966</v>
      </c>
      <c r="I216" t="s">
        <v>14</v>
      </c>
      <c r="J216">
        <v>35</v>
      </c>
    </row>
    <row r="217" spans="1:10" x14ac:dyDescent="0.5">
      <c r="A217" t="s">
        <v>19</v>
      </c>
      <c r="B217">
        <v>169</v>
      </c>
      <c r="I217" t="s">
        <v>14</v>
      </c>
      <c r="J217">
        <v>558</v>
      </c>
    </row>
    <row r="218" spans="1:10" x14ac:dyDescent="0.5">
      <c r="A218" t="s">
        <v>19</v>
      </c>
      <c r="B218">
        <v>2106</v>
      </c>
      <c r="I218" t="s">
        <v>14</v>
      </c>
      <c r="J218">
        <v>64</v>
      </c>
    </row>
    <row r="219" spans="1:10" x14ac:dyDescent="0.5">
      <c r="A219" t="s">
        <v>19</v>
      </c>
      <c r="B219">
        <v>131</v>
      </c>
      <c r="I219" t="s">
        <v>14</v>
      </c>
      <c r="J219">
        <v>245</v>
      </c>
    </row>
    <row r="220" spans="1:10" x14ac:dyDescent="0.5">
      <c r="A220" t="s">
        <v>19</v>
      </c>
      <c r="B220">
        <v>84</v>
      </c>
      <c r="I220" t="s">
        <v>14</v>
      </c>
      <c r="J220">
        <v>71</v>
      </c>
    </row>
    <row r="221" spans="1:10" x14ac:dyDescent="0.5">
      <c r="A221" t="s">
        <v>19</v>
      </c>
      <c r="B221">
        <v>155</v>
      </c>
      <c r="I221" t="s">
        <v>14</v>
      </c>
      <c r="J221">
        <v>42</v>
      </c>
    </row>
    <row r="222" spans="1:10" x14ac:dyDescent="0.5">
      <c r="A222" t="s">
        <v>19</v>
      </c>
      <c r="B222">
        <v>189</v>
      </c>
      <c r="I222" t="s">
        <v>14</v>
      </c>
      <c r="J222">
        <v>156</v>
      </c>
    </row>
    <row r="223" spans="1:10" x14ac:dyDescent="0.5">
      <c r="A223" t="s">
        <v>19</v>
      </c>
      <c r="B223">
        <v>4799</v>
      </c>
      <c r="I223" t="s">
        <v>14</v>
      </c>
      <c r="J223">
        <v>1368</v>
      </c>
    </row>
    <row r="224" spans="1:10" x14ac:dyDescent="0.5">
      <c r="A224" t="s">
        <v>19</v>
      </c>
      <c r="B224">
        <v>1137</v>
      </c>
      <c r="I224" t="s">
        <v>14</v>
      </c>
      <c r="J224">
        <v>102</v>
      </c>
    </row>
    <row r="225" spans="1:10" x14ac:dyDescent="0.5">
      <c r="A225" t="s">
        <v>19</v>
      </c>
      <c r="B225">
        <v>1152</v>
      </c>
      <c r="I225" t="s">
        <v>14</v>
      </c>
      <c r="J225">
        <v>86</v>
      </c>
    </row>
    <row r="226" spans="1:10" x14ac:dyDescent="0.5">
      <c r="A226" t="s">
        <v>19</v>
      </c>
      <c r="B226">
        <v>50</v>
      </c>
      <c r="I226" t="s">
        <v>14</v>
      </c>
      <c r="J226">
        <v>253</v>
      </c>
    </row>
    <row r="227" spans="1:10" x14ac:dyDescent="0.5">
      <c r="A227" t="s">
        <v>19</v>
      </c>
      <c r="B227">
        <v>3059</v>
      </c>
      <c r="I227" t="s">
        <v>14</v>
      </c>
      <c r="J227">
        <v>157</v>
      </c>
    </row>
    <row r="228" spans="1:10" x14ac:dyDescent="0.5">
      <c r="A228" t="s">
        <v>19</v>
      </c>
      <c r="B228">
        <v>34</v>
      </c>
      <c r="I228" t="s">
        <v>14</v>
      </c>
      <c r="J228">
        <v>183</v>
      </c>
    </row>
    <row r="229" spans="1:10" x14ac:dyDescent="0.5">
      <c r="A229" t="s">
        <v>19</v>
      </c>
      <c r="B229">
        <v>220</v>
      </c>
      <c r="I229" t="s">
        <v>14</v>
      </c>
      <c r="J229">
        <v>82</v>
      </c>
    </row>
    <row r="230" spans="1:10" x14ac:dyDescent="0.5">
      <c r="A230" t="s">
        <v>19</v>
      </c>
      <c r="B230">
        <v>1604</v>
      </c>
      <c r="I230" t="s">
        <v>14</v>
      </c>
      <c r="J230">
        <v>1</v>
      </c>
    </row>
    <row r="231" spans="1:10" x14ac:dyDescent="0.5">
      <c r="A231" t="s">
        <v>19</v>
      </c>
      <c r="B231">
        <v>454</v>
      </c>
      <c r="I231" t="s">
        <v>14</v>
      </c>
      <c r="J231">
        <v>1198</v>
      </c>
    </row>
    <row r="232" spans="1:10" x14ac:dyDescent="0.5">
      <c r="A232" t="s">
        <v>19</v>
      </c>
      <c r="B232">
        <v>123</v>
      </c>
      <c r="I232" t="s">
        <v>14</v>
      </c>
      <c r="J232">
        <v>648</v>
      </c>
    </row>
    <row r="233" spans="1:10" x14ac:dyDescent="0.5">
      <c r="A233" t="s">
        <v>19</v>
      </c>
      <c r="B233">
        <v>299</v>
      </c>
      <c r="I233" t="s">
        <v>14</v>
      </c>
      <c r="J233">
        <v>64</v>
      </c>
    </row>
    <row r="234" spans="1:10" x14ac:dyDescent="0.5">
      <c r="A234" t="s">
        <v>19</v>
      </c>
      <c r="B234">
        <v>2237</v>
      </c>
      <c r="I234" t="s">
        <v>14</v>
      </c>
      <c r="J234">
        <v>62</v>
      </c>
    </row>
    <row r="235" spans="1:10" x14ac:dyDescent="0.5">
      <c r="A235" t="s">
        <v>19</v>
      </c>
      <c r="B235">
        <v>645</v>
      </c>
      <c r="I235" t="s">
        <v>14</v>
      </c>
      <c r="J235">
        <v>750</v>
      </c>
    </row>
    <row r="236" spans="1:10" x14ac:dyDescent="0.5">
      <c r="A236" t="s">
        <v>19</v>
      </c>
      <c r="B236">
        <v>484</v>
      </c>
      <c r="I236" t="s">
        <v>14</v>
      </c>
      <c r="J236">
        <v>105</v>
      </c>
    </row>
    <row r="237" spans="1:10" x14ac:dyDescent="0.5">
      <c r="A237" t="s">
        <v>19</v>
      </c>
      <c r="B237">
        <v>154</v>
      </c>
      <c r="I237" t="s">
        <v>14</v>
      </c>
      <c r="J237">
        <v>2604</v>
      </c>
    </row>
    <row r="238" spans="1:10" x14ac:dyDescent="0.5">
      <c r="A238" t="s">
        <v>19</v>
      </c>
      <c r="B238">
        <v>82</v>
      </c>
      <c r="I238" t="s">
        <v>14</v>
      </c>
      <c r="J238">
        <v>65</v>
      </c>
    </row>
    <row r="239" spans="1:10" x14ac:dyDescent="0.5">
      <c r="A239" t="s">
        <v>19</v>
      </c>
      <c r="B239">
        <v>134</v>
      </c>
      <c r="I239" t="s">
        <v>14</v>
      </c>
      <c r="J239">
        <v>94</v>
      </c>
    </row>
    <row r="240" spans="1:10" x14ac:dyDescent="0.5">
      <c r="A240" t="s">
        <v>19</v>
      </c>
      <c r="B240">
        <v>5203</v>
      </c>
      <c r="I240" t="s">
        <v>14</v>
      </c>
      <c r="J240">
        <v>257</v>
      </c>
    </row>
    <row r="241" spans="1:10" x14ac:dyDescent="0.5">
      <c r="A241" t="s">
        <v>19</v>
      </c>
      <c r="B241">
        <v>94</v>
      </c>
      <c r="I241" t="s">
        <v>14</v>
      </c>
      <c r="J241">
        <v>2928</v>
      </c>
    </row>
    <row r="242" spans="1:10" x14ac:dyDescent="0.5">
      <c r="A242" t="s">
        <v>19</v>
      </c>
      <c r="B242">
        <v>205</v>
      </c>
      <c r="I242" t="s">
        <v>14</v>
      </c>
      <c r="J242">
        <v>4697</v>
      </c>
    </row>
    <row r="243" spans="1:10" x14ac:dyDescent="0.5">
      <c r="A243" t="s">
        <v>19</v>
      </c>
      <c r="B243">
        <v>92</v>
      </c>
      <c r="I243" t="s">
        <v>14</v>
      </c>
      <c r="J243">
        <v>2915</v>
      </c>
    </row>
    <row r="244" spans="1:10" x14ac:dyDescent="0.5">
      <c r="A244" t="s">
        <v>19</v>
      </c>
      <c r="B244">
        <v>219</v>
      </c>
      <c r="I244" t="s">
        <v>14</v>
      </c>
      <c r="J244">
        <v>18</v>
      </c>
    </row>
    <row r="245" spans="1:10" x14ac:dyDescent="0.5">
      <c r="A245" t="s">
        <v>19</v>
      </c>
      <c r="B245">
        <v>2526</v>
      </c>
      <c r="I245" t="s">
        <v>14</v>
      </c>
      <c r="J245">
        <v>602</v>
      </c>
    </row>
    <row r="246" spans="1:10" x14ac:dyDescent="0.5">
      <c r="A246" t="s">
        <v>19</v>
      </c>
      <c r="B246">
        <v>94</v>
      </c>
      <c r="I246" t="s">
        <v>14</v>
      </c>
      <c r="J246">
        <v>1</v>
      </c>
    </row>
    <row r="247" spans="1:10" x14ac:dyDescent="0.5">
      <c r="A247" t="s">
        <v>19</v>
      </c>
      <c r="B247">
        <v>1713</v>
      </c>
      <c r="I247" t="s">
        <v>14</v>
      </c>
      <c r="J247">
        <v>3868</v>
      </c>
    </row>
    <row r="248" spans="1:10" x14ac:dyDescent="0.5">
      <c r="A248" t="s">
        <v>19</v>
      </c>
      <c r="B248">
        <v>249</v>
      </c>
      <c r="I248" t="s">
        <v>14</v>
      </c>
      <c r="J248">
        <v>504</v>
      </c>
    </row>
    <row r="249" spans="1:10" x14ac:dyDescent="0.5">
      <c r="A249" t="s">
        <v>19</v>
      </c>
      <c r="B249">
        <v>192</v>
      </c>
      <c r="I249" t="s">
        <v>14</v>
      </c>
      <c r="J249">
        <v>14</v>
      </c>
    </row>
    <row r="250" spans="1:10" x14ac:dyDescent="0.5">
      <c r="A250" t="s">
        <v>19</v>
      </c>
      <c r="B250">
        <v>247</v>
      </c>
      <c r="I250" t="s">
        <v>14</v>
      </c>
      <c r="J250">
        <v>750</v>
      </c>
    </row>
    <row r="251" spans="1:10" x14ac:dyDescent="0.5">
      <c r="A251" t="s">
        <v>19</v>
      </c>
      <c r="B251">
        <v>2293</v>
      </c>
      <c r="I251" t="s">
        <v>14</v>
      </c>
      <c r="J251">
        <v>77</v>
      </c>
    </row>
    <row r="252" spans="1:10" x14ac:dyDescent="0.5">
      <c r="A252" t="s">
        <v>19</v>
      </c>
      <c r="B252">
        <v>3131</v>
      </c>
      <c r="I252" t="s">
        <v>14</v>
      </c>
      <c r="J252">
        <v>752</v>
      </c>
    </row>
    <row r="253" spans="1:10" x14ac:dyDescent="0.5">
      <c r="A253" t="s">
        <v>19</v>
      </c>
      <c r="B253">
        <v>143</v>
      </c>
      <c r="I253" t="s">
        <v>14</v>
      </c>
      <c r="J253">
        <v>131</v>
      </c>
    </row>
    <row r="254" spans="1:10" x14ac:dyDescent="0.5">
      <c r="A254" t="s">
        <v>19</v>
      </c>
      <c r="B254">
        <v>296</v>
      </c>
      <c r="I254" t="s">
        <v>14</v>
      </c>
      <c r="J254">
        <v>87</v>
      </c>
    </row>
    <row r="255" spans="1:10" x14ac:dyDescent="0.5">
      <c r="A255" t="s">
        <v>19</v>
      </c>
      <c r="B255">
        <v>170</v>
      </c>
      <c r="I255" t="s">
        <v>14</v>
      </c>
      <c r="J255">
        <v>1063</v>
      </c>
    </row>
    <row r="256" spans="1:10" x14ac:dyDescent="0.5">
      <c r="A256" t="s">
        <v>19</v>
      </c>
      <c r="B256">
        <v>86</v>
      </c>
      <c r="I256" t="s">
        <v>14</v>
      </c>
      <c r="J256">
        <v>76</v>
      </c>
    </row>
    <row r="257" spans="1:10" x14ac:dyDescent="0.5">
      <c r="A257" t="s">
        <v>19</v>
      </c>
      <c r="B257">
        <v>6286</v>
      </c>
      <c r="I257" t="s">
        <v>14</v>
      </c>
      <c r="J257">
        <v>4428</v>
      </c>
    </row>
    <row r="258" spans="1:10" x14ac:dyDescent="0.5">
      <c r="A258" t="s">
        <v>19</v>
      </c>
      <c r="B258">
        <v>3727</v>
      </c>
      <c r="I258" t="s">
        <v>14</v>
      </c>
      <c r="J258">
        <v>58</v>
      </c>
    </row>
    <row r="259" spans="1:10" x14ac:dyDescent="0.5">
      <c r="A259" t="s">
        <v>19</v>
      </c>
      <c r="B259">
        <v>1605</v>
      </c>
      <c r="I259" t="s">
        <v>14</v>
      </c>
      <c r="J259">
        <v>111</v>
      </c>
    </row>
    <row r="260" spans="1:10" x14ac:dyDescent="0.5">
      <c r="A260" t="s">
        <v>19</v>
      </c>
      <c r="B260">
        <v>2120</v>
      </c>
      <c r="I260" t="s">
        <v>14</v>
      </c>
      <c r="J260">
        <v>2955</v>
      </c>
    </row>
    <row r="261" spans="1:10" x14ac:dyDescent="0.5">
      <c r="A261" t="s">
        <v>19</v>
      </c>
      <c r="B261">
        <v>50</v>
      </c>
      <c r="I261" t="s">
        <v>14</v>
      </c>
      <c r="J261">
        <v>1657</v>
      </c>
    </row>
    <row r="262" spans="1:10" x14ac:dyDescent="0.5">
      <c r="A262" t="s">
        <v>19</v>
      </c>
      <c r="B262">
        <v>2080</v>
      </c>
      <c r="I262" t="s">
        <v>14</v>
      </c>
      <c r="J262">
        <v>926</v>
      </c>
    </row>
    <row r="263" spans="1:10" x14ac:dyDescent="0.5">
      <c r="A263" t="s">
        <v>19</v>
      </c>
      <c r="B263">
        <v>2105</v>
      </c>
      <c r="I263" t="s">
        <v>14</v>
      </c>
      <c r="J263">
        <v>77</v>
      </c>
    </row>
    <row r="264" spans="1:10" x14ac:dyDescent="0.5">
      <c r="A264" t="s">
        <v>19</v>
      </c>
      <c r="B264">
        <v>2436</v>
      </c>
      <c r="I264" t="s">
        <v>14</v>
      </c>
      <c r="J264">
        <v>1748</v>
      </c>
    </row>
    <row r="265" spans="1:10" x14ac:dyDescent="0.5">
      <c r="A265" t="s">
        <v>19</v>
      </c>
      <c r="B265">
        <v>80</v>
      </c>
      <c r="I265" t="s">
        <v>14</v>
      </c>
      <c r="J265">
        <v>79</v>
      </c>
    </row>
    <row r="266" spans="1:10" x14ac:dyDescent="0.5">
      <c r="A266" t="s">
        <v>19</v>
      </c>
      <c r="B266">
        <v>42</v>
      </c>
      <c r="I266" t="s">
        <v>14</v>
      </c>
      <c r="J266">
        <v>889</v>
      </c>
    </row>
    <row r="267" spans="1:10" x14ac:dyDescent="0.5">
      <c r="A267" t="s">
        <v>19</v>
      </c>
      <c r="B267">
        <v>139</v>
      </c>
      <c r="I267" t="s">
        <v>14</v>
      </c>
      <c r="J267">
        <v>56</v>
      </c>
    </row>
    <row r="268" spans="1:10" x14ac:dyDescent="0.5">
      <c r="A268" t="s">
        <v>19</v>
      </c>
      <c r="B268">
        <v>159</v>
      </c>
      <c r="I268" t="s">
        <v>14</v>
      </c>
      <c r="J268">
        <v>1</v>
      </c>
    </row>
    <row r="269" spans="1:10" x14ac:dyDescent="0.5">
      <c r="A269" t="s">
        <v>19</v>
      </c>
      <c r="B269">
        <v>381</v>
      </c>
      <c r="I269" t="s">
        <v>14</v>
      </c>
      <c r="J269">
        <v>83</v>
      </c>
    </row>
    <row r="270" spans="1:10" x14ac:dyDescent="0.5">
      <c r="A270" t="s">
        <v>19</v>
      </c>
      <c r="B270">
        <v>194</v>
      </c>
      <c r="I270" t="s">
        <v>14</v>
      </c>
      <c r="J270">
        <v>2025</v>
      </c>
    </row>
    <row r="271" spans="1:10" x14ac:dyDescent="0.5">
      <c r="A271" t="s">
        <v>19</v>
      </c>
      <c r="B271">
        <v>106</v>
      </c>
      <c r="I271" t="s">
        <v>14</v>
      </c>
      <c r="J271">
        <v>14</v>
      </c>
    </row>
    <row r="272" spans="1:10" x14ac:dyDescent="0.5">
      <c r="A272" t="s">
        <v>19</v>
      </c>
      <c r="B272">
        <v>142</v>
      </c>
      <c r="I272" t="s">
        <v>14</v>
      </c>
      <c r="J272">
        <v>656</v>
      </c>
    </row>
    <row r="273" spans="1:10" x14ac:dyDescent="0.5">
      <c r="A273" t="s">
        <v>19</v>
      </c>
      <c r="B273">
        <v>211</v>
      </c>
      <c r="I273" t="s">
        <v>14</v>
      </c>
      <c r="J273">
        <v>1596</v>
      </c>
    </row>
    <row r="274" spans="1:10" x14ac:dyDescent="0.5">
      <c r="A274" t="s">
        <v>19</v>
      </c>
      <c r="B274">
        <v>2756</v>
      </c>
      <c r="I274" t="s">
        <v>14</v>
      </c>
      <c r="J274">
        <v>10</v>
      </c>
    </row>
    <row r="275" spans="1:10" x14ac:dyDescent="0.5">
      <c r="A275" t="s">
        <v>19</v>
      </c>
      <c r="B275">
        <v>173</v>
      </c>
      <c r="I275" t="s">
        <v>14</v>
      </c>
      <c r="J275">
        <v>1121</v>
      </c>
    </row>
    <row r="276" spans="1:10" x14ac:dyDescent="0.5">
      <c r="A276" t="s">
        <v>19</v>
      </c>
      <c r="B276">
        <v>87</v>
      </c>
      <c r="I276" t="s">
        <v>14</v>
      </c>
      <c r="J276">
        <v>15</v>
      </c>
    </row>
    <row r="277" spans="1:10" x14ac:dyDescent="0.5">
      <c r="A277" t="s">
        <v>19</v>
      </c>
      <c r="B277">
        <v>1572</v>
      </c>
      <c r="I277" t="s">
        <v>14</v>
      </c>
      <c r="J277">
        <v>191</v>
      </c>
    </row>
    <row r="278" spans="1:10" x14ac:dyDescent="0.5">
      <c r="A278" t="s">
        <v>19</v>
      </c>
      <c r="B278">
        <v>2346</v>
      </c>
      <c r="I278" t="s">
        <v>14</v>
      </c>
      <c r="J278">
        <v>16</v>
      </c>
    </row>
    <row r="279" spans="1:10" x14ac:dyDescent="0.5">
      <c r="A279" t="s">
        <v>19</v>
      </c>
      <c r="B279">
        <v>115</v>
      </c>
      <c r="I279" t="s">
        <v>14</v>
      </c>
      <c r="J279">
        <v>17</v>
      </c>
    </row>
    <row r="280" spans="1:10" x14ac:dyDescent="0.5">
      <c r="A280" t="s">
        <v>19</v>
      </c>
      <c r="B280">
        <v>85</v>
      </c>
      <c r="I280" t="s">
        <v>14</v>
      </c>
      <c r="J280">
        <v>34</v>
      </c>
    </row>
    <row r="281" spans="1:10" x14ac:dyDescent="0.5">
      <c r="A281" t="s">
        <v>19</v>
      </c>
      <c r="B281">
        <v>144</v>
      </c>
      <c r="I281" t="s">
        <v>14</v>
      </c>
      <c r="J281">
        <v>1</v>
      </c>
    </row>
    <row r="282" spans="1:10" x14ac:dyDescent="0.5">
      <c r="A282" t="s">
        <v>19</v>
      </c>
      <c r="B282">
        <v>2443</v>
      </c>
      <c r="I282" t="s">
        <v>14</v>
      </c>
      <c r="J282">
        <v>1274</v>
      </c>
    </row>
    <row r="283" spans="1:10" x14ac:dyDescent="0.5">
      <c r="A283" t="s">
        <v>19</v>
      </c>
      <c r="B283">
        <v>64</v>
      </c>
      <c r="I283" t="s">
        <v>14</v>
      </c>
      <c r="J283">
        <v>210</v>
      </c>
    </row>
    <row r="284" spans="1:10" x14ac:dyDescent="0.5">
      <c r="A284" t="s">
        <v>19</v>
      </c>
      <c r="B284">
        <v>268</v>
      </c>
      <c r="I284" t="s">
        <v>14</v>
      </c>
      <c r="J284">
        <v>248</v>
      </c>
    </row>
    <row r="285" spans="1:10" x14ac:dyDescent="0.5">
      <c r="A285" t="s">
        <v>19</v>
      </c>
      <c r="B285">
        <v>195</v>
      </c>
      <c r="I285" t="s">
        <v>14</v>
      </c>
      <c r="J285">
        <v>513</v>
      </c>
    </row>
    <row r="286" spans="1:10" x14ac:dyDescent="0.5">
      <c r="A286" t="s">
        <v>19</v>
      </c>
      <c r="B286">
        <v>186</v>
      </c>
      <c r="I286" t="s">
        <v>14</v>
      </c>
      <c r="J286">
        <v>3410</v>
      </c>
    </row>
    <row r="287" spans="1:10" x14ac:dyDescent="0.5">
      <c r="A287" t="s">
        <v>19</v>
      </c>
      <c r="B287">
        <v>460</v>
      </c>
      <c r="I287" t="s">
        <v>14</v>
      </c>
      <c r="J287">
        <v>10</v>
      </c>
    </row>
    <row r="288" spans="1:10" x14ac:dyDescent="0.5">
      <c r="A288" t="s">
        <v>19</v>
      </c>
      <c r="B288">
        <v>2528</v>
      </c>
      <c r="I288" t="s">
        <v>14</v>
      </c>
      <c r="J288">
        <v>2201</v>
      </c>
    </row>
    <row r="289" spans="1:10" x14ac:dyDescent="0.5">
      <c r="A289" t="s">
        <v>19</v>
      </c>
      <c r="B289">
        <v>3657</v>
      </c>
      <c r="I289" t="s">
        <v>14</v>
      </c>
      <c r="J289">
        <v>676</v>
      </c>
    </row>
    <row r="290" spans="1:10" x14ac:dyDescent="0.5">
      <c r="A290" t="s">
        <v>19</v>
      </c>
      <c r="B290">
        <v>131</v>
      </c>
      <c r="I290" t="s">
        <v>14</v>
      </c>
      <c r="J290">
        <v>831</v>
      </c>
    </row>
    <row r="291" spans="1:10" x14ac:dyDescent="0.5">
      <c r="A291" t="s">
        <v>19</v>
      </c>
      <c r="B291">
        <v>239</v>
      </c>
      <c r="I291" t="s">
        <v>14</v>
      </c>
      <c r="J291">
        <v>859</v>
      </c>
    </row>
    <row r="292" spans="1:10" x14ac:dyDescent="0.5">
      <c r="A292" t="s">
        <v>19</v>
      </c>
      <c r="B292">
        <v>78</v>
      </c>
      <c r="I292" t="s">
        <v>14</v>
      </c>
      <c r="J292">
        <v>45</v>
      </c>
    </row>
    <row r="293" spans="1:10" x14ac:dyDescent="0.5">
      <c r="A293" t="s">
        <v>19</v>
      </c>
      <c r="B293">
        <v>1773</v>
      </c>
      <c r="I293" t="s">
        <v>14</v>
      </c>
      <c r="J293">
        <v>6</v>
      </c>
    </row>
    <row r="294" spans="1:10" x14ac:dyDescent="0.5">
      <c r="A294" t="s">
        <v>19</v>
      </c>
      <c r="B294">
        <v>32</v>
      </c>
      <c r="I294" t="s">
        <v>14</v>
      </c>
      <c r="J294">
        <v>7</v>
      </c>
    </row>
    <row r="295" spans="1:10" x14ac:dyDescent="0.5">
      <c r="A295" t="s">
        <v>19</v>
      </c>
      <c r="B295">
        <v>369</v>
      </c>
      <c r="I295" t="s">
        <v>14</v>
      </c>
      <c r="J295">
        <v>31</v>
      </c>
    </row>
    <row r="296" spans="1:10" x14ac:dyDescent="0.5">
      <c r="A296" t="s">
        <v>19</v>
      </c>
      <c r="B296">
        <v>89</v>
      </c>
      <c r="I296" t="s">
        <v>14</v>
      </c>
      <c r="J296">
        <v>78</v>
      </c>
    </row>
    <row r="297" spans="1:10" x14ac:dyDescent="0.5">
      <c r="A297" t="s">
        <v>19</v>
      </c>
      <c r="B297">
        <v>147</v>
      </c>
      <c r="I297" t="s">
        <v>14</v>
      </c>
      <c r="J297">
        <v>1225</v>
      </c>
    </row>
    <row r="298" spans="1:10" x14ac:dyDescent="0.5">
      <c r="A298" t="s">
        <v>19</v>
      </c>
      <c r="B298">
        <v>126</v>
      </c>
      <c r="I298" t="s">
        <v>14</v>
      </c>
      <c r="J298">
        <v>1</v>
      </c>
    </row>
    <row r="299" spans="1:10" x14ac:dyDescent="0.5">
      <c r="A299" t="s">
        <v>19</v>
      </c>
      <c r="B299">
        <v>2218</v>
      </c>
      <c r="I299" t="s">
        <v>14</v>
      </c>
      <c r="J299">
        <v>67</v>
      </c>
    </row>
    <row r="300" spans="1:10" x14ac:dyDescent="0.5">
      <c r="A300" t="s">
        <v>19</v>
      </c>
      <c r="B300">
        <v>202</v>
      </c>
      <c r="I300" t="s">
        <v>14</v>
      </c>
      <c r="J300">
        <v>19</v>
      </c>
    </row>
    <row r="301" spans="1:10" x14ac:dyDescent="0.5">
      <c r="A301" t="s">
        <v>19</v>
      </c>
      <c r="B301">
        <v>140</v>
      </c>
      <c r="I301" t="s">
        <v>14</v>
      </c>
      <c r="J301">
        <v>2108</v>
      </c>
    </row>
    <row r="302" spans="1:10" x14ac:dyDescent="0.5">
      <c r="A302" t="s">
        <v>19</v>
      </c>
      <c r="B302">
        <v>1052</v>
      </c>
      <c r="I302" t="s">
        <v>14</v>
      </c>
      <c r="J302">
        <v>679</v>
      </c>
    </row>
    <row r="303" spans="1:10" x14ac:dyDescent="0.5">
      <c r="A303" t="s">
        <v>19</v>
      </c>
      <c r="B303">
        <v>247</v>
      </c>
      <c r="I303" t="s">
        <v>14</v>
      </c>
      <c r="J303">
        <v>36</v>
      </c>
    </row>
    <row r="304" spans="1:10" x14ac:dyDescent="0.5">
      <c r="A304" t="s">
        <v>19</v>
      </c>
      <c r="B304">
        <v>84</v>
      </c>
      <c r="I304" t="s">
        <v>14</v>
      </c>
      <c r="J304">
        <v>47</v>
      </c>
    </row>
    <row r="305" spans="1:10" x14ac:dyDescent="0.5">
      <c r="A305" t="s">
        <v>19</v>
      </c>
      <c r="B305">
        <v>88</v>
      </c>
      <c r="I305" t="s">
        <v>14</v>
      </c>
      <c r="J305">
        <v>70</v>
      </c>
    </row>
    <row r="306" spans="1:10" x14ac:dyDescent="0.5">
      <c r="A306" t="s">
        <v>19</v>
      </c>
      <c r="B306">
        <v>156</v>
      </c>
      <c r="I306" t="s">
        <v>14</v>
      </c>
      <c r="J306">
        <v>154</v>
      </c>
    </row>
    <row r="307" spans="1:10" x14ac:dyDescent="0.5">
      <c r="A307" t="s">
        <v>19</v>
      </c>
      <c r="B307">
        <v>2985</v>
      </c>
      <c r="I307" t="s">
        <v>14</v>
      </c>
      <c r="J307">
        <v>22</v>
      </c>
    </row>
    <row r="308" spans="1:10" x14ac:dyDescent="0.5">
      <c r="A308" t="s">
        <v>19</v>
      </c>
      <c r="B308">
        <v>762</v>
      </c>
      <c r="I308" t="s">
        <v>14</v>
      </c>
      <c r="J308">
        <v>1758</v>
      </c>
    </row>
    <row r="309" spans="1:10" x14ac:dyDescent="0.5">
      <c r="A309" t="s">
        <v>19</v>
      </c>
      <c r="B309">
        <v>554</v>
      </c>
      <c r="I309" t="s">
        <v>14</v>
      </c>
      <c r="J309">
        <v>94</v>
      </c>
    </row>
    <row r="310" spans="1:10" x14ac:dyDescent="0.5">
      <c r="A310" t="s">
        <v>19</v>
      </c>
      <c r="B310">
        <v>135</v>
      </c>
      <c r="I310" t="s">
        <v>14</v>
      </c>
      <c r="J310">
        <v>33</v>
      </c>
    </row>
    <row r="311" spans="1:10" x14ac:dyDescent="0.5">
      <c r="A311" t="s">
        <v>19</v>
      </c>
      <c r="B311">
        <v>122</v>
      </c>
      <c r="I311" t="s">
        <v>14</v>
      </c>
      <c r="J311">
        <v>1</v>
      </c>
    </row>
    <row r="312" spans="1:10" x14ac:dyDescent="0.5">
      <c r="A312" t="s">
        <v>19</v>
      </c>
      <c r="B312">
        <v>221</v>
      </c>
      <c r="I312" t="s">
        <v>14</v>
      </c>
      <c r="J312">
        <v>31</v>
      </c>
    </row>
    <row r="313" spans="1:10" x14ac:dyDescent="0.5">
      <c r="A313" t="s">
        <v>19</v>
      </c>
      <c r="B313">
        <v>126</v>
      </c>
      <c r="I313" t="s">
        <v>14</v>
      </c>
      <c r="J313">
        <v>35</v>
      </c>
    </row>
    <row r="314" spans="1:10" x14ac:dyDescent="0.5">
      <c r="A314" t="s">
        <v>19</v>
      </c>
      <c r="B314">
        <v>1022</v>
      </c>
      <c r="I314" t="s">
        <v>14</v>
      </c>
      <c r="J314">
        <v>63</v>
      </c>
    </row>
    <row r="315" spans="1:10" x14ac:dyDescent="0.5">
      <c r="A315" t="s">
        <v>19</v>
      </c>
      <c r="B315">
        <v>3177</v>
      </c>
      <c r="I315" t="s">
        <v>14</v>
      </c>
      <c r="J315">
        <v>526</v>
      </c>
    </row>
    <row r="316" spans="1:10" x14ac:dyDescent="0.5">
      <c r="A316" t="s">
        <v>19</v>
      </c>
      <c r="B316">
        <v>198</v>
      </c>
      <c r="I316" t="s">
        <v>14</v>
      </c>
      <c r="J316">
        <v>121</v>
      </c>
    </row>
    <row r="317" spans="1:10" x14ac:dyDescent="0.5">
      <c r="A317" t="s">
        <v>19</v>
      </c>
      <c r="B317">
        <v>85</v>
      </c>
      <c r="I317" t="s">
        <v>14</v>
      </c>
      <c r="J317">
        <v>67</v>
      </c>
    </row>
    <row r="318" spans="1:10" x14ac:dyDescent="0.5">
      <c r="A318" t="s">
        <v>19</v>
      </c>
      <c r="B318">
        <v>3596</v>
      </c>
      <c r="I318" t="s">
        <v>14</v>
      </c>
      <c r="J318">
        <v>57</v>
      </c>
    </row>
    <row r="319" spans="1:10" x14ac:dyDescent="0.5">
      <c r="A319" t="s">
        <v>19</v>
      </c>
      <c r="B319">
        <v>244</v>
      </c>
      <c r="I319" t="s">
        <v>14</v>
      </c>
      <c r="J319">
        <v>1229</v>
      </c>
    </row>
    <row r="320" spans="1:10" x14ac:dyDescent="0.5">
      <c r="A320" t="s">
        <v>19</v>
      </c>
      <c r="B320">
        <v>5180</v>
      </c>
      <c r="I320" t="s">
        <v>14</v>
      </c>
      <c r="J320">
        <v>12</v>
      </c>
    </row>
    <row r="321" spans="1:10" x14ac:dyDescent="0.5">
      <c r="A321" t="s">
        <v>19</v>
      </c>
      <c r="B321">
        <v>589</v>
      </c>
      <c r="I321" t="s">
        <v>14</v>
      </c>
      <c r="J321">
        <v>452</v>
      </c>
    </row>
    <row r="322" spans="1:10" x14ac:dyDescent="0.5">
      <c r="A322" t="s">
        <v>19</v>
      </c>
      <c r="B322">
        <v>2725</v>
      </c>
      <c r="I322" t="s">
        <v>14</v>
      </c>
      <c r="J322">
        <v>1886</v>
      </c>
    </row>
    <row r="323" spans="1:10" x14ac:dyDescent="0.5">
      <c r="A323" t="s">
        <v>19</v>
      </c>
      <c r="B323">
        <v>300</v>
      </c>
      <c r="I323" t="s">
        <v>14</v>
      </c>
      <c r="J323">
        <v>1825</v>
      </c>
    </row>
    <row r="324" spans="1:10" x14ac:dyDescent="0.5">
      <c r="A324" t="s">
        <v>19</v>
      </c>
      <c r="B324">
        <v>144</v>
      </c>
      <c r="I324" t="s">
        <v>14</v>
      </c>
      <c r="J324">
        <v>31</v>
      </c>
    </row>
    <row r="325" spans="1:10" x14ac:dyDescent="0.5">
      <c r="A325" t="s">
        <v>19</v>
      </c>
      <c r="B325">
        <v>87</v>
      </c>
      <c r="I325" t="s">
        <v>14</v>
      </c>
      <c r="J325">
        <v>107</v>
      </c>
    </row>
    <row r="326" spans="1:10" x14ac:dyDescent="0.5">
      <c r="A326" t="s">
        <v>19</v>
      </c>
      <c r="B326">
        <v>3116</v>
      </c>
      <c r="I326" t="s">
        <v>14</v>
      </c>
      <c r="J326">
        <v>27</v>
      </c>
    </row>
    <row r="327" spans="1:10" x14ac:dyDescent="0.5">
      <c r="A327" t="s">
        <v>19</v>
      </c>
      <c r="B327">
        <v>909</v>
      </c>
      <c r="I327" t="s">
        <v>14</v>
      </c>
      <c r="J327">
        <v>1221</v>
      </c>
    </row>
    <row r="328" spans="1:10" x14ac:dyDescent="0.5">
      <c r="A328" t="s">
        <v>19</v>
      </c>
      <c r="B328">
        <v>1613</v>
      </c>
      <c r="I328" t="s">
        <v>14</v>
      </c>
      <c r="J328">
        <v>1</v>
      </c>
    </row>
    <row r="329" spans="1:10" x14ac:dyDescent="0.5">
      <c r="A329" t="s">
        <v>19</v>
      </c>
      <c r="B329">
        <v>136</v>
      </c>
      <c r="I329" t="s">
        <v>14</v>
      </c>
      <c r="J329">
        <v>16</v>
      </c>
    </row>
    <row r="330" spans="1:10" x14ac:dyDescent="0.5">
      <c r="A330" t="s">
        <v>19</v>
      </c>
      <c r="B330">
        <v>130</v>
      </c>
      <c r="I330" t="s">
        <v>14</v>
      </c>
      <c r="J330">
        <v>41</v>
      </c>
    </row>
    <row r="331" spans="1:10" x14ac:dyDescent="0.5">
      <c r="A331" t="s">
        <v>19</v>
      </c>
      <c r="B331">
        <v>102</v>
      </c>
      <c r="I331" t="s">
        <v>14</v>
      </c>
      <c r="J331">
        <v>523</v>
      </c>
    </row>
    <row r="332" spans="1:10" x14ac:dyDescent="0.5">
      <c r="A332" t="s">
        <v>19</v>
      </c>
      <c r="B332">
        <v>4006</v>
      </c>
      <c r="I332" t="s">
        <v>14</v>
      </c>
      <c r="J332">
        <v>141</v>
      </c>
    </row>
    <row r="333" spans="1:10" x14ac:dyDescent="0.5">
      <c r="A333" t="s">
        <v>19</v>
      </c>
      <c r="B333">
        <v>1629</v>
      </c>
      <c r="I333" t="s">
        <v>14</v>
      </c>
      <c r="J333">
        <v>52</v>
      </c>
    </row>
    <row r="334" spans="1:10" x14ac:dyDescent="0.5">
      <c r="A334" t="s">
        <v>19</v>
      </c>
      <c r="B334">
        <v>2188</v>
      </c>
      <c r="I334" t="s">
        <v>14</v>
      </c>
      <c r="J334">
        <v>225</v>
      </c>
    </row>
    <row r="335" spans="1:10" x14ac:dyDescent="0.5">
      <c r="A335" t="s">
        <v>19</v>
      </c>
      <c r="B335">
        <v>2409</v>
      </c>
      <c r="I335" t="s">
        <v>14</v>
      </c>
      <c r="J335">
        <v>38</v>
      </c>
    </row>
    <row r="336" spans="1:10" x14ac:dyDescent="0.5">
      <c r="A336" t="s">
        <v>19</v>
      </c>
      <c r="B336">
        <v>194</v>
      </c>
      <c r="I336" t="s">
        <v>14</v>
      </c>
      <c r="J336">
        <v>15</v>
      </c>
    </row>
    <row r="337" spans="1:10" x14ac:dyDescent="0.5">
      <c r="A337" t="s">
        <v>19</v>
      </c>
      <c r="B337">
        <v>1140</v>
      </c>
      <c r="I337" t="s">
        <v>14</v>
      </c>
      <c r="J337">
        <v>37</v>
      </c>
    </row>
    <row r="338" spans="1:10" x14ac:dyDescent="0.5">
      <c r="A338" t="s">
        <v>19</v>
      </c>
      <c r="B338">
        <v>102</v>
      </c>
      <c r="I338" t="s">
        <v>14</v>
      </c>
      <c r="J338">
        <v>112</v>
      </c>
    </row>
    <row r="339" spans="1:10" x14ac:dyDescent="0.5">
      <c r="A339" t="s">
        <v>19</v>
      </c>
      <c r="B339">
        <v>2857</v>
      </c>
      <c r="I339" t="s">
        <v>14</v>
      </c>
      <c r="J339">
        <v>21</v>
      </c>
    </row>
    <row r="340" spans="1:10" x14ac:dyDescent="0.5">
      <c r="A340" t="s">
        <v>19</v>
      </c>
      <c r="B340">
        <v>107</v>
      </c>
      <c r="I340" t="s">
        <v>14</v>
      </c>
      <c r="J340">
        <v>67</v>
      </c>
    </row>
    <row r="341" spans="1:10" x14ac:dyDescent="0.5">
      <c r="A341" t="s">
        <v>19</v>
      </c>
      <c r="B341">
        <v>160</v>
      </c>
      <c r="I341" t="s">
        <v>14</v>
      </c>
      <c r="J341">
        <v>78</v>
      </c>
    </row>
    <row r="342" spans="1:10" x14ac:dyDescent="0.5">
      <c r="A342" t="s">
        <v>19</v>
      </c>
      <c r="B342">
        <v>2230</v>
      </c>
      <c r="I342" t="s">
        <v>14</v>
      </c>
      <c r="J342">
        <v>67</v>
      </c>
    </row>
    <row r="343" spans="1:10" x14ac:dyDescent="0.5">
      <c r="A343" t="s">
        <v>19</v>
      </c>
      <c r="B343">
        <v>316</v>
      </c>
      <c r="I343" t="s">
        <v>14</v>
      </c>
      <c r="J343">
        <v>263</v>
      </c>
    </row>
    <row r="344" spans="1:10" x14ac:dyDescent="0.5">
      <c r="A344" t="s">
        <v>19</v>
      </c>
      <c r="B344">
        <v>117</v>
      </c>
      <c r="I344" t="s">
        <v>14</v>
      </c>
      <c r="J344">
        <v>1691</v>
      </c>
    </row>
    <row r="345" spans="1:10" x14ac:dyDescent="0.5">
      <c r="A345" t="s">
        <v>19</v>
      </c>
      <c r="B345">
        <v>6406</v>
      </c>
      <c r="I345" t="s">
        <v>14</v>
      </c>
      <c r="J345">
        <v>181</v>
      </c>
    </row>
    <row r="346" spans="1:10" x14ac:dyDescent="0.5">
      <c r="A346" t="s">
        <v>19</v>
      </c>
      <c r="B346">
        <v>192</v>
      </c>
      <c r="I346" t="s">
        <v>14</v>
      </c>
      <c r="J346">
        <v>13</v>
      </c>
    </row>
    <row r="347" spans="1:10" x14ac:dyDescent="0.5">
      <c r="A347" t="s">
        <v>19</v>
      </c>
      <c r="B347">
        <v>26</v>
      </c>
      <c r="I347" t="s">
        <v>14</v>
      </c>
      <c r="J347">
        <v>1</v>
      </c>
    </row>
    <row r="348" spans="1:10" x14ac:dyDescent="0.5">
      <c r="A348" t="s">
        <v>19</v>
      </c>
      <c r="B348">
        <v>723</v>
      </c>
      <c r="I348" t="s">
        <v>14</v>
      </c>
      <c r="J348">
        <v>21</v>
      </c>
    </row>
    <row r="349" spans="1:10" x14ac:dyDescent="0.5">
      <c r="A349" t="s">
        <v>19</v>
      </c>
      <c r="B349">
        <v>170</v>
      </c>
      <c r="I349" t="s">
        <v>14</v>
      </c>
      <c r="J349">
        <v>830</v>
      </c>
    </row>
    <row r="350" spans="1:10" x14ac:dyDescent="0.5">
      <c r="A350" t="s">
        <v>19</v>
      </c>
      <c r="B350">
        <v>238</v>
      </c>
      <c r="I350" t="s">
        <v>14</v>
      </c>
      <c r="J350">
        <v>130</v>
      </c>
    </row>
    <row r="351" spans="1:10" x14ac:dyDescent="0.5">
      <c r="A351" t="s">
        <v>19</v>
      </c>
      <c r="B351">
        <v>55</v>
      </c>
      <c r="I351" t="s">
        <v>14</v>
      </c>
      <c r="J351">
        <v>55</v>
      </c>
    </row>
    <row r="352" spans="1:10" x14ac:dyDescent="0.5">
      <c r="A352" t="s">
        <v>19</v>
      </c>
      <c r="B352">
        <v>128</v>
      </c>
      <c r="I352" t="s">
        <v>14</v>
      </c>
      <c r="J352">
        <v>114</v>
      </c>
    </row>
    <row r="353" spans="1:10" x14ac:dyDescent="0.5">
      <c r="A353" t="s">
        <v>19</v>
      </c>
      <c r="B353">
        <v>2144</v>
      </c>
      <c r="I353" t="s">
        <v>14</v>
      </c>
      <c r="J353">
        <v>594</v>
      </c>
    </row>
    <row r="354" spans="1:10" x14ac:dyDescent="0.5">
      <c r="A354" t="s">
        <v>19</v>
      </c>
      <c r="B354">
        <v>2693</v>
      </c>
      <c r="I354" t="s">
        <v>14</v>
      </c>
      <c r="J354">
        <v>24</v>
      </c>
    </row>
    <row r="355" spans="1:10" x14ac:dyDescent="0.5">
      <c r="A355" t="s">
        <v>19</v>
      </c>
      <c r="B355">
        <v>432</v>
      </c>
      <c r="I355" t="s">
        <v>14</v>
      </c>
      <c r="J355">
        <v>252</v>
      </c>
    </row>
    <row r="356" spans="1:10" x14ac:dyDescent="0.5">
      <c r="A356" t="s">
        <v>19</v>
      </c>
      <c r="B356">
        <v>189</v>
      </c>
      <c r="I356" t="s">
        <v>14</v>
      </c>
      <c r="J356">
        <v>67</v>
      </c>
    </row>
    <row r="357" spans="1:10" x14ac:dyDescent="0.5">
      <c r="A357" t="s">
        <v>19</v>
      </c>
      <c r="B357">
        <v>154</v>
      </c>
      <c r="I357" t="s">
        <v>14</v>
      </c>
      <c r="J357">
        <v>742</v>
      </c>
    </row>
    <row r="358" spans="1:10" x14ac:dyDescent="0.5">
      <c r="A358" t="s">
        <v>19</v>
      </c>
      <c r="B358">
        <v>96</v>
      </c>
      <c r="I358" t="s">
        <v>14</v>
      </c>
      <c r="J358">
        <v>75</v>
      </c>
    </row>
    <row r="359" spans="1:10" x14ac:dyDescent="0.5">
      <c r="A359" t="s">
        <v>19</v>
      </c>
      <c r="B359">
        <v>3063</v>
      </c>
      <c r="I359" t="s">
        <v>14</v>
      </c>
      <c r="J359">
        <v>4405</v>
      </c>
    </row>
    <row r="360" spans="1:10" x14ac:dyDescent="0.5">
      <c r="A360" t="s">
        <v>19</v>
      </c>
      <c r="B360">
        <v>2266</v>
      </c>
      <c r="I360" t="s">
        <v>14</v>
      </c>
      <c r="J360">
        <v>92</v>
      </c>
    </row>
    <row r="361" spans="1:10" x14ac:dyDescent="0.5">
      <c r="A361" t="s">
        <v>19</v>
      </c>
      <c r="B361">
        <v>194</v>
      </c>
      <c r="I361" t="s">
        <v>14</v>
      </c>
      <c r="J361">
        <v>64</v>
      </c>
    </row>
    <row r="362" spans="1:10" x14ac:dyDescent="0.5">
      <c r="A362" t="s">
        <v>19</v>
      </c>
      <c r="B362">
        <v>129</v>
      </c>
      <c r="I362" t="s">
        <v>14</v>
      </c>
      <c r="J362">
        <v>64</v>
      </c>
    </row>
    <row r="363" spans="1:10" x14ac:dyDescent="0.5">
      <c r="A363" t="s">
        <v>19</v>
      </c>
      <c r="B363">
        <v>375</v>
      </c>
      <c r="I363" t="s">
        <v>14</v>
      </c>
      <c r="J363">
        <v>842</v>
      </c>
    </row>
    <row r="364" spans="1:10" x14ac:dyDescent="0.5">
      <c r="A364" t="s">
        <v>19</v>
      </c>
      <c r="B364">
        <v>409</v>
      </c>
      <c r="I364" t="s">
        <v>14</v>
      </c>
      <c r="J364">
        <v>112</v>
      </c>
    </row>
    <row r="365" spans="1:10" x14ac:dyDescent="0.5">
      <c r="A365" t="s">
        <v>19</v>
      </c>
      <c r="B365">
        <v>234</v>
      </c>
      <c r="I365" t="s">
        <v>14</v>
      </c>
      <c r="J365">
        <v>374</v>
      </c>
    </row>
    <row r="366" spans="1:10" x14ac:dyDescent="0.5">
      <c r="A366" t="s">
        <v>19</v>
      </c>
      <c r="B366">
        <v>3016</v>
      </c>
    </row>
    <row r="367" spans="1:10" x14ac:dyDescent="0.5">
      <c r="A367" t="s">
        <v>19</v>
      </c>
      <c r="B367">
        <v>264</v>
      </c>
    </row>
    <row r="368" spans="1:10" x14ac:dyDescent="0.5">
      <c r="A368" t="s">
        <v>19</v>
      </c>
      <c r="B368">
        <v>272</v>
      </c>
    </row>
    <row r="369" spans="1:2" x14ac:dyDescent="0.5">
      <c r="A369" t="s">
        <v>19</v>
      </c>
      <c r="B369">
        <v>419</v>
      </c>
    </row>
    <row r="370" spans="1:2" x14ac:dyDescent="0.5">
      <c r="A370" t="s">
        <v>19</v>
      </c>
      <c r="B370">
        <v>1621</v>
      </c>
    </row>
    <row r="371" spans="1:2" x14ac:dyDescent="0.5">
      <c r="A371" t="s">
        <v>19</v>
      </c>
      <c r="B371">
        <v>1101</v>
      </c>
    </row>
    <row r="372" spans="1:2" x14ac:dyDescent="0.5">
      <c r="A372" t="s">
        <v>19</v>
      </c>
      <c r="B372">
        <v>1073</v>
      </c>
    </row>
    <row r="373" spans="1:2" x14ac:dyDescent="0.5">
      <c r="A373" t="s">
        <v>19</v>
      </c>
      <c r="B373">
        <v>331</v>
      </c>
    </row>
    <row r="374" spans="1:2" x14ac:dyDescent="0.5">
      <c r="A374" t="s">
        <v>19</v>
      </c>
      <c r="B374">
        <v>1170</v>
      </c>
    </row>
    <row r="375" spans="1:2" x14ac:dyDescent="0.5">
      <c r="A375" t="s">
        <v>19</v>
      </c>
      <c r="B375">
        <v>363</v>
      </c>
    </row>
    <row r="376" spans="1:2" x14ac:dyDescent="0.5">
      <c r="A376" t="s">
        <v>19</v>
      </c>
      <c r="B376">
        <v>103</v>
      </c>
    </row>
    <row r="377" spans="1:2" x14ac:dyDescent="0.5">
      <c r="A377" t="s">
        <v>19</v>
      </c>
      <c r="B377">
        <v>147</v>
      </c>
    </row>
    <row r="378" spans="1:2" x14ac:dyDescent="0.5">
      <c r="A378" t="s">
        <v>19</v>
      </c>
      <c r="B378">
        <v>110</v>
      </c>
    </row>
    <row r="379" spans="1:2" x14ac:dyDescent="0.5">
      <c r="A379" t="s">
        <v>19</v>
      </c>
      <c r="B379">
        <v>134</v>
      </c>
    </row>
    <row r="380" spans="1:2" x14ac:dyDescent="0.5">
      <c r="A380" t="s">
        <v>19</v>
      </c>
      <c r="B380">
        <v>269</v>
      </c>
    </row>
    <row r="381" spans="1:2" x14ac:dyDescent="0.5">
      <c r="A381" t="s">
        <v>19</v>
      </c>
      <c r="B381">
        <v>175</v>
      </c>
    </row>
    <row r="382" spans="1:2" x14ac:dyDescent="0.5">
      <c r="A382" t="s">
        <v>19</v>
      </c>
      <c r="B382">
        <v>69</v>
      </c>
    </row>
    <row r="383" spans="1:2" x14ac:dyDescent="0.5">
      <c r="A383" t="s">
        <v>19</v>
      </c>
      <c r="B383">
        <v>190</v>
      </c>
    </row>
    <row r="384" spans="1:2" x14ac:dyDescent="0.5">
      <c r="A384" t="s">
        <v>19</v>
      </c>
      <c r="B384">
        <v>237</v>
      </c>
    </row>
    <row r="385" spans="1:2" x14ac:dyDescent="0.5">
      <c r="A385" t="s">
        <v>19</v>
      </c>
      <c r="B385">
        <v>196</v>
      </c>
    </row>
    <row r="386" spans="1:2" x14ac:dyDescent="0.5">
      <c r="A386" t="s">
        <v>19</v>
      </c>
      <c r="B386">
        <v>7295</v>
      </c>
    </row>
    <row r="387" spans="1:2" x14ac:dyDescent="0.5">
      <c r="A387" t="s">
        <v>19</v>
      </c>
      <c r="B387">
        <v>2893</v>
      </c>
    </row>
    <row r="388" spans="1:2" x14ac:dyDescent="0.5">
      <c r="A388" t="s">
        <v>19</v>
      </c>
      <c r="B388">
        <v>820</v>
      </c>
    </row>
    <row r="389" spans="1:2" x14ac:dyDescent="0.5">
      <c r="A389" t="s">
        <v>19</v>
      </c>
      <c r="B389">
        <v>2038</v>
      </c>
    </row>
    <row r="390" spans="1:2" x14ac:dyDescent="0.5">
      <c r="A390" t="s">
        <v>19</v>
      </c>
      <c r="B390">
        <v>116</v>
      </c>
    </row>
    <row r="391" spans="1:2" x14ac:dyDescent="0.5">
      <c r="A391" t="s">
        <v>19</v>
      </c>
      <c r="B391">
        <v>1345</v>
      </c>
    </row>
    <row r="392" spans="1:2" x14ac:dyDescent="0.5">
      <c r="A392" t="s">
        <v>19</v>
      </c>
      <c r="B392">
        <v>168</v>
      </c>
    </row>
    <row r="393" spans="1:2" x14ac:dyDescent="0.5">
      <c r="A393" t="s">
        <v>19</v>
      </c>
      <c r="B393">
        <v>137</v>
      </c>
    </row>
    <row r="394" spans="1:2" x14ac:dyDescent="0.5">
      <c r="A394" t="s">
        <v>19</v>
      </c>
      <c r="B394">
        <v>186</v>
      </c>
    </row>
    <row r="395" spans="1:2" x14ac:dyDescent="0.5">
      <c r="A395" t="s">
        <v>19</v>
      </c>
      <c r="B395">
        <v>125</v>
      </c>
    </row>
    <row r="396" spans="1:2" x14ac:dyDescent="0.5">
      <c r="A396" t="s">
        <v>19</v>
      </c>
      <c r="B396">
        <v>202</v>
      </c>
    </row>
    <row r="397" spans="1:2" x14ac:dyDescent="0.5">
      <c r="A397" t="s">
        <v>19</v>
      </c>
      <c r="B397">
        <v>103</v>
      </c>
    </row>
    <row r="398" spans="1:2" x14ac:dyDescent="0.5">
      <c r="A398" t="s">
        <v>19</v>
      </c>
      <c r="B398">
        <v>1785</v>
      </c>
    </row>
    <row r="399" spans="1:2" x14ac:dyDescent="0.5">
      <c r="A399" t="s">
        <v>19</v>
      </c>
      <c r="B399">
        <v>157</v>
      </c>
    </row>
    <row r="400" spans="1:2" x14ac:dyDescent="0.5">
      <c r="A400" t="s">
        <v>19</v>
      </c>
      <c r="B400">
        <v>555</v>
      </c>
    </row>
    <row r="401" spans="1:2" x14ac:dyDescent="0.5">
      <c r="A401" t="s">
        <v>19</v>
      </c>
      <c r="B401">
        <v>297</v>
      </c>
    </row>
    <row r="402" spans="1:2" x14ac:dyDescent="0.5">
      <c r="A402" t="s">
        <v>19</v>
      </c>
      <c r="B402">
        <v>123</v>
      </c>
    </row>
    <row r="403" spans="1:2" x14ac:dyDescent="0.5">
      <c r="A403" t="s">
        <v>19</v>
      </c>
      <c r="B403">
        <v>3036</v>
      </c>
    </row>
    <row r="404" spans="1:2" x14ac:dyDescent="0.5">
      <c r="A404" t="s">
        <v>19</v>
      </c>
      <c r="B404">
        <v>144</v>
      </c>
    </row>
    <row r="405" spans="1:2" x14ac:dyDescent="0.5">
      <c r="A405" t="s">
        <v>19</v>
      </c>
      <c r="B405">
        <v>121</v>
      </c>
    </row>
    <row r="406" spans="1:2" x14ac:dyDescent="0.5">
      <c r="A406" t="s">
        <v>19</v>
      </c>
      <c r="B406">
        <v>181</v>
      </c>
    </row>
    <row r="407" spans="1:2" x14ac:dyDescent="0.5">
      <c r="A407" t="s">
        <v>19</v>
      </c>
      <c r="B407">
        <v>122</v>
      </c>
    </row>
    <row r="408" spans="1:2" x14ac:dyDescent="0.5">
      <c r="A408" t="s">
        <v>19</v>
      </c>
      <c r="B408">
        <v>1071</v>
      </c>
    </row>
    <row r="409" spans="1:2" x14ac:dyDescent="0.5">
      <c r="A409" t="s">
        <v>19</v>
      </c>
      <c r="B409">
        <v>980</v>
      </c>
    </row>
    <row r="410" spans="1:2" x14ac:dyDescent="0.5">
      <c r="A410" t="s">
        <v>19</v>
      </c>
      <c r="B410">
        <v>536</v>
      </c>
    </row>
    <row r="411" spans="1:2" x14ac:dyDescent="0.5">
      <c r="A411" t="s">
        <v>19</v>
      </c>
      <c r="B411">
        <v>1991</v>
      </c>
    </row>
    <row r="412" spans="1:2" x14ac:dyDescent="0.5">
      <c r="A412" t="s">
        <v>19</v>
      </c>
      <c r="B412">
        <v>180</v>
      </c>
    </row>
    <row r="413" spans="1:2" x14ac:dyDescent="0.5">
      <c r="A413" t="s">
        <v>19</v>
      </c>
      <c r="B413">
        <v>130</v>
      </c>
    </row>
    <row r="414" spans="1:2" x14ac:dyDescent="0.5">
      <c r="A414" t="s">
        <v>19</v>
      </c>
      <c r="B414">
        <v>122</v>
      </c>
    </row>
    <row r="415" spans="1:2" x14ac:dyDescent="0.5">
      <c r="A415" t="s">
        <v>19</v>
      </c>
      <c r="B415">
        <v>140</v>
      </c>
    </row>
    <row r="416" spans="1:2" x14ac:dyDescent="0.5">
      <c r="A416" t="s">
        <v>19</v>
      </c>
      <c r="B416">
        <v>3388</v>
      </c>
    </row>
    <row r="417" spans="1:2" x14ac:dyDescent="0.5">
      <c r="A417" t="s">
        <v>19</v>
      </c>
      <c r="B417">
        <v>280</v>
      </c>
    </row>
    <row r="418" spans="1:2" x14ac:dyDescent="0.5">
      <c r="A418" t="s">
        <v>19</v>
      </c>
      <c r="B418">
        <v>366</v>
      </c>
    </row>
    <row r="419" spans="1:2" x14ac:dyDescent="0.5">
      <c r="A419" t="s">
        <v>19</v>
      </c>
      <c r="B419">
        <v>270</v>
      </c>
    </row>
    <row r="420" spans="1:2" x14ac:dyDescent="0.5">
      <c r="A420" t="s">
        <v>19</v>
      </c>
      <c r="B420">
        <v>137</v>
      </c>
    </row>
    <row r="421" spans="1:2" x14ac:dyDescent="0.5">
      <c r="A421" t="s">
        <v>19</v>
      </c>
      <c r="B421">
        <v>3205</v>
      </c>
    </row>
    <row r="422" spans="1:2" x14ac:dyDescent="0.5">
      <c r="A422" t="s">
        <v>19</v>
      </c>
      <c r="B422">
        <v>288</v>
      </c>
    </row>
    <row r="423" spans="1:2" x14ac:dyDescent="0.5">
      <c r="A423" t="s">
        <v>19</v>
      </c>
      <c r="B423">
        <v>148</v>
      </c>
    </row>
    <row r="424" spans="1:2" x14ac:dyDescent="0.5">
      <c r="A424" t="s">
        <v>19</v>
      </c>
      <c r="B424">
        <v>114</v>
      </c>
    </row>
    <row r="425" spans="1:2" x14ac:dyDescent="0.5">
      <c r="A425" t="s">
        <v>19</v>
      </c>
      <c r="B425">
        <v>1518</v>
      </c>
    </row>
    <row r="426" spans="1:2" x14ac:dyDescent="0.5">
      <c r="A426" t="s">
        <v>19</v>
      </c>
      <c r="B426">
        <v>166</v>
      </c>
    </row>
    <row r="427" spans="1:2" x14ac:dyDescent="0.5">
      <c r="A427" t="s">
        <v>19</v>
      </c>
      <c r="B427">
        <v>100</v>
      </c>
    </row>
    <row r="428" spans="1:2" x14ac:dyDescent="0.5">
      <c r="A428" t="s">
        <v>19</v>
      </c>
      <c r="B428">
        <v>235</v>
      </c>
    </row>
    <row r="429" spans="1:2" x14ac:dyDescent="0.5">
      <c r="A429" t="s">
        <v>19</v>
      </c>
      <c r="B429">
        <v>148</v>
      </c>
    </row>
    <row r="430" spans="1:2" x14ac:dyDescent="0.5">
      <c r="A430" t="s">
        <v>19</v>
      </c>
      <c r="B430">
        <v>198</v>
      </c>
    </row>
    <row r="431" spans="1:2" x14ac:dyDescent="0.5">
      <c r="A431" t="s">
        <v>19</v>
      </c>
      <c r="B431">
        <v>150</v>
      </c>
    </row>
    <row r="432" spans="1:2" x14ac:dyDescent="0.5">
      <c r="A432" t="s">
        <v>19</v>
      </c>
      <c r="B432">
        <v>216</v>
      </c>
    </row>
    <row r="433" spans="1:2" x14ac:dyDescent="0.5">
      <c r="A433" t="s">
        <v>19</v>
      </c>
      <c r="B433">
        <v>5139</v>
      </c>
    </row>
    <row r="434" spans="1:2" x14ac:dyDescent="0.5">
      <c r="A434" t="s">
        <v>19</v>
      </c>
      <c r="B434">
        <v>2353</v>
      </c>
    </row>
    <row r="435" spans="1:2" x14ac:dyDescent="0.5">
      <c r="A435" t="s">
        <v>19</v>
      </c>
      <c r="B435">
        <v>78</v>
      </c>
    </row>
    <row r="436" spans="1:2" x14ac:dyDescent="0.5">
      <c r="A436" t="s">
        <v>19</v>
      </c>
      <c r="B436">
        <v>174</v>
      </c>
    </row>
    <row r="437" spans="1:2" x14ac:dyDescent="0.5">
      <c r="A437" t="s">
        <v>19</v>
      </c>
      <c r="B437">
        <v>164</v>
      </c>
    </row>
    <row r="438" spans="1:2" x14ac:dyDescent="0.5">
      <c r="A438" t="s">
        <v>19</v>
      </c>
      <c r="B438">
        <v>161</v>
      </c>
    </row>
    <row r="439" spans="1:2" x14ac:dyDescent="0.5">
      <c r="A439" t="s">
        <v>19</v>
      </c>
      <c r="B439">
        <v>138</v>
      </c>
    </row>
    <row r="440" spans="1:2" x14ac:dyDescent="0.5">
      <c r="A440" t="s">
        <v>19</v>
      </c>
      <c r="B440">
        <v>3308</v>
      </c>
    </row>
    <row r="441" spans="1:2" x14ac:dyDescent="0.5">
      <c r="A441" t="s">
        <v>19</v>
      </c>
      <c r="B441">
        <v>127</v>
      </c>
    </row>
    <row r="442" spans="1:2" x14ac:dyDescent="0.5">
      <c r="A442" t="s">
        <v>19</v>
      </c>
      <c r="B442">
        <v>207</v>
      </c>
    </row>
    <row r="443" spans="1:2" x14ac:dyDescent="0.5">
      <c r="A443" t="s">
        <v>19</v>
      </c>
      <c r="B443">
        <v>181</v>
      </c>
    </row>
    <row r="444" spans="1:2" x14ac:dyDescent="0.5">
      <c r="A444" t="s">
        <v>19</v>
      </c>
      <c r="B444">
        <v>110</v>
      </c>
    </row>
    <row r="445" spans="1:2" x14ac:dyDescent="0.5">
      <c r="A445" t="s">
        <v>19</v>
      </c>
      <c r="B445">
        <v>185</v>
      </c>
    </row>
    <row r="446" spans="1:2" x14ac:dyDescent="0.5">
      <c r="A446" t="s">
        <v>19</v>
      </c>
      <c r="B446">
        <v>121</v>
      </c>
    </row>
    <row r="447" spans="1:2" x14ac:dyDescent="0.5">
      <c r="A447" t="s">
        <v>19</v>
      </c>
      <c r="B447">
        <v>106</v>
      </c>
    </row>
    <row r="448" spans="1:2" x14ac:dyDescent="0.5">
      <c r="A448" t="s">
        <v>19</v>
      </c>
      <c r="B448">
        <v>142</v>
      </c>
    </row>
    <row r="449" spans="1:2" x14ac:dyDescent="0.5">
      <c r="A449" t="s">
        <v>19</v>
      </c>
      <c r="B449">
        <v>233</v>
      </c>
    </row>
    <row r="450" spans="1:2" x14ac:dyDescent="0.5">
      <c r="A450" t="s">
        <v>19</v>
      </c>
      <c r="B450">
        <v>218</v>
      </c>
    </row>
    <row r="451" spans="1:2" x14ac:dyDescent="0.5">
      <c r="A451" t="s">
        <v>19</v>
      </c>
      <c r="B451">
        <v>76</v>
      </c>
    </row>
    <row r="452" spans="1:2" x14ac:dyDescent="0.5">
      <c r="A452" t="s">
        <v>19</v>
      </c>
      <c r="B452">
        <v>43</v>
      </c>
    </row>
    <row r="453" spans="1:2" x14ac:dyDescent="0.5">
      <c r="A453" t="s">
        <v>19</v>
      </c>
      <c r="B453">
        <v>221</v>
      </c>
    </row>
    <row r="454" spans="1:2" x14ac:dyDescent="0.5">
      <c r="A454" t="s">
        <v>19</v>
      </c>
      <c r="B454">
        <v>2805</v>
      </c>
    </row>
    <row r="455" spans="1:2" x14ac:dyDescent="0.5">
      <c r="A455" t="s">
        <v>19</v>
      </c>
      <c r="B455">
        <v>68</v>
      </c>
    </row>
    <row r="456" spans="1:2" x14ac:dyDescent="0.5">
      <c r="A456" t="s">
        <v>19</v>
      </c>
      <c r="B456">
        <v>183</v>
      </c>
    </row>
    <row r="457" spans="1:2" x14ac:dyDescent="0.5">
      <c r="A457" t="s">
        <v>19</v>
      </c>
      <c r="B457">
        <v>133</v>
      </c>
    </row>
    <row r="458" spans="1:2" x14ac:dyDescent="0.5">
      <c r="A458" t="s">
        <v>19</v>
      </c>
      <c r="B458">
        <v>2489</v>
      </c>
    </row>
    <row r="459" spans="1:2" x14ac:dyDescent="0.5">
      <c r="A459" t="s">
        <v>19</v>
      </c>
      <c r="B459">
        <v>69</v>
      </c>
    </row>
    <row r="460" spans="1:2" x14ac:dyDescent="0.5">
      <c r="A460" t="s">
        <v>19</v>
      </c>
      <c r="B460">
        <v>279</v>
      </c>
    </row>
    <row r="461" spans="1:2" x14ac:dyDescent="0.5">
      <c r="A461" t="s">
        <v>19</v>
      </c>
      <c r="B461">
        <v>210</v>
      </c>
    </row>
    <row r="462" spans="1:2" x14ac:dyDescent="0.5">
      <c r="A462" t="s">
        <v>19</v>
      </c>
      <c r="B462">
        <v>2100</v>
      </c>
    </row>
    <row r="463" spans="1:2" x14ac:dyDescent="0.5">
      <c r="A463" t="s">
        <v>19</v>
      </c>
      <c r="B463">
        <v>252</v>
      </c>
    </row>
    <row r="464" spans="1:2" x14ac:dyDescent="0.5">
      <c r="A464" t="s">
        <v>19</v>
      </c>
      <c r="B464">
        <v>1280</v>
      </c>
    </row>
    <row r="465" spans="1:2" x14ac:dyDescent="0.5">
      <c r="A465" t="s">
        <v>19</v>
      </c>
      <c r="B465">
        <v>157</v>
      </c>
    </row>
    <row r="466" spans="1:2" x14ac:dyDescent="0.5">
      <c r="A466" t="s">
        <v>19</v>
      </c>
      <c r="B466">
        <v>194</v>
      </c>
    </row>
    <row r="467" spans="1:2" x14ac:dyDescent="0.5">
      <c r="A467" t="s">
        <v>19</v>
      </c>
      <c r="B467">
        <v>82</v>
      </c>
    </row>
    <row r="468" spans="1:2" x14ac:dyDescent="0.5">
      <c r="A468" t="s">
        <v>19</v>
      </c>
      <c r="B468">
        <v>4233</v>
      </c>
    </row>
    <row r="469" spans="1:2" x14ac:dyDescent="0.5">
      <c r="A469" t="s">
        <v>19</v>
      </c>
      <c r="B469">
        <v>1297</v>
      </c>
    </row>
    <row r="470" spans="1:2" x14ac:dyDescent="0.5">
      <c r="A470" t="s">
        <v>19</v>
      </c>
      <c r="B470">
        <v>165</v>
      </c>
    </row>
    <row r="471" spans="1:2" x14ac:dyDescent="0.5">
      <c r="A471" t="s">
        <v>19</v>
      </c>
      <c r="B471">
        <v>119</v>
      </c>
    </row>
    <row r="472" spans="1:2" x14ac:dyDescent="0.5">
      <c r="A472" t="s">
        <v>19</v>
      </c>
      <c r="B472">
        <v>1797</v>
      </c>
    </row>
    <row r="473" spans="1:2" x14ac:dyDescent="0.5">
      <c r="A473" t="s">
        <v>19</v>
      </c>
      <c r="B473">
        <v>261</v>
      </c>
    </row>
    <row r="474" spans="1:2" x14ac:dyDescent="0.5">
      <c r="A474" t="s">
        <v>19</v>
      </c>
      <c r="B474">
        <v>157</v>
      </c>
    </row>
    <row r="475" spans="1:2" x14ac:dyDescent="0.5">
      <c r="A475" t="s">
        <v>19</v>
      </c>
      <c r="B475">
        <v>3533</v>
      </c>
    </row>
    <row r="476" spans="1:2" x14ac:dyDescent="0.5">
      <c r="A476" t="s">
        <v>19</v>
      </c>
      <c r="B476">
        <v>155</v>
      </c>
    </row>
    <row r="477" spans="1:2" x14ac:dyDescent="0.5">
      <c r="A477" t="s">
        <v>19</v>
      </c>
      <c r="B477">
        <v>132</v>
      </c>
    </row>
    <row r="478" spans="1:2" x14ac:dyDescent="0.5">
      <c r="A478" t="s">
        <v>19</v>
      </c>
      <c r="B478">
        <v>1354</v>
      </c>
    </row>
    <row r="479" spans="1:2" x14ac:dyDescent="0.5">
      <c r="A479" t="s">
        <v>19</v>
      </c>
      <c r="B479">
        <v>48</v>
      </c>
    </row>
    <row r="480" spans="1:2" x14ac:dyDescent="0.5">
      <c r="A480" t="s">
        <v>19</v>
      </c>
      <c r="B480">
        <v>110</v>
      </c>
    </row>
    <row r="481" spans="1:2" x14ac:dyDescent="0.5">
      <c r="A481" t="s">
        <v>19</v>
      </c>
      <c r="B481">
        <v>172</v>
      </c>
    </row>
    <row r="482" spans="1:2" x14ac:dyDescent="0.5">
      <c r="A482" t="s">
        <v>19</v>
      </c>
      <c r="B482">
        <v>307</v>
      </c>
    </row>
    <row r="483" spans="1:2" x14ac:dyDescent="0.5">
      <c r="A483" t="s">
        <v>19</v>
      </c>
      <c r="B483">
        <v>160</v>
      </c>
    </row>
    <row r="484" spans="1:2" x14ac:dyDescent="0.5">
      <c r="A484" t="s">
        <v>19</v>
      </c>
      <c r="B484">
        <v>1467</v>
      </c>
    </row>
    <row r="485" spans="1:2" x14ac:dyDescent="0.5">
      <c r="A485" t="s">
        <v>19</v>
      </c>
      <c r="B485">
        <v>2662</v>
      </c>
    </row>
    <row r="486" spans="1:2" x14ac:dyDescent="0.5">
      <c r="A486" t="s">
        <v>19</v>
      </c>
      <c r="B486">
        <v>452</v>
      </c>
    </row>
    <row r="487" spans="1:2" x14ac:dyDescent="0.5">
      <c r="A487" t="s">
        <v>19</v>
      </c>
      <c r="B487">
        <v>158</v>
      </c>
    </row>
    <row r="488" spans="1:2" x14ac:dyDescent="0.5">
      <c r="A488" t="s">
        <v>19</v>
      </c>
      <c r="B488">
        <v>225</v>
      </c>
    </row>
    <row r="489" spans="1:2" x14ac:dyDescent="0.5">
      <c r="A489" t="s">
        <v>19</v>
      </c>
      <c r="B489">
        <v>65</v>
      </c>
    </row>
    <row r="490" spans="1:2" x14ac:dyDescent="0.5">
      <c r="A490" t="s">
        <v>19</v>
      </c>
      <c r="B490">
        <v>163</v>
      </c>
    </row>
    <row r="491" spans="1:2" x14ac:dyDescent="0.5">
      <c r="A491" t="s">
        <v>19</v>
      </c>
      <c r="B491">
        <v>85</v>
      </c>
    </row>
    <row r="492" spans="1:2" x14ac:dyDescent="0.5">
      <c r="A492" t="s">
        <v>19</v>
      </c>
      <c r="B492">
        <v>217</v>
      </c>
    </row>
    <row r="493" spans="1:2" x14ac:dyDescent="0.5">
      <c r="A493" t="s">
        <v>19</v>
      </c>
      <c r="B493">
        <v>150</v>
      </c>
    </row>
    <row r="494" spans="1:2" x14ac:dyDescent="0.5">
      <c r="A494" t="s">
        <v>19</v>
      </c>
      <c r="B494">
        <v>3272</v>
      </c>
    </row>
    <row r="495" spans="1:2" x14ac:dyDescent="0.5">
      <c r="A495" t="s">
        <v>19</v>
      </c>
      <c r="B495">
        <v>300</v>
      </c>
    </row>
    <row r="496" spans="1:2" x14ac:dyDescent="0.5">
      <c r="A496" t="s">
        <v>19</v>
      </c>
      <c r="B496">
        <v>126</v>
      </c>
    </row>
    <row r="497" spans="1:2" x14ac:dyDescent="0.5">
      <c r="A497" t="s">
        <v>19</v>
      </c>
      <c r="B497">
        <v>2320</v>
      </c>
    </row>
    <row r="498" spans="1:2" x14ac:dyDescent="0.5">
      <c r="A498" t="s">
        <v>19</v>
      </c>
      <c r="B498">
        <v>81</v>
      </c>
    </row>
    <row r="499" spans="1:2" x14ac:dyDescent="0.5">
      <c r="A499" t="s">
        <v>19</v>
      </c>
      <c r="B499">
        <v>1887</v>
      </c>
    </row>
    <row r="500" spans="1:2" x14ac:dyDescent="0.5">
      <c r="A500" t="s">
        <v>19</v>
      </c>
      <c r="B500">
        <v>4358</v>
      </c>
    </row>
    <row r="501" spans="1:2" x14ac:dyDescent="0.5">
      <c r="A501" t="s">
        <v>19</v>
      </c>
      <c r="B501">
        <v>53</v>
      </c>
    </row>
    <row r="502" spans="1:2" x14ac:dyDescent="0.5">
      <c r="A502" t="s">
        <v>19</v>
      </c>
      <c r="B502">
        <v>2414</v>
      </c>
    </row>
    <row r="503" spans="1:2" x14ac:dyDescent="0.5">
      <c r="A503" t="s">
        <v>19</v>
      </c>
      <c r="B503">
        <v>80</v>
      </c>
    </row>
    <row r="504" spans="1:2" x14ac:dyDescent="0.5">
      <c r="A504" t="s">
        <v>19</v>
      </c>
      <c r="B504">
        <v>193</v>
      </c>
    </row>
    <row r="505" spans="1:2" x14ac:dyDescent="0.5">
      <c r="A505" t="s">
        <v>19</v>
      </c>
      <c r="B505">
        <v>52</v>
      </c>
    </row>
    <row r="506" spans="1:2" x14ac:dyDescent="0.5">
      <c r="A506" t="s">
        <v>19</v>
      </c>
      <c r="B506">
        <v>290</v>
      </c>
    </row>
    <row r="507" spans="1:2" x14ac:dyDescent="0.5">
      <c r="A507" t="s">
        <v>19</v>
      </c>
      <c r="B507">
        <v>122</v>
      </c>
    </row>
    <row r="508" spans="1:2" x14ac:dyDescent="0.5">
      <c r="A508" t="s">
        <v>19</v>
      </c>
      <c r="B508">
        <v>1470</v>
      </c>
    </row>
    <row r="509" spans="1:2" x14ac:dyDescent="0.5">
      <c r="A509" t="s">
        <v>19</v>
      </c>
      <c r="B509">
        <v>165</v>
      </c>
    </row>
    <row r="510" spans="1:2" x14ac:dyDescent="0.5">
      <c r="A510" t="s">
        <v>19</v>
      </c>
      <c r="B510">
        <v>182</v>
      </c>
    </row>
    <row r="511" spans="1:2" x14ac:dyDescent="0.5">
      <c r="A511" t="s">
        <v>19</v>
      </c>
      <c r="B511">
        <v>199</v>
      </c>
    </row>
    <row r="512" spans="1:2" x14ac:dyDescent="0.5">
      <c r="A512" t="s">
        <v>19</v>
      </c>
      <c r="B512">
        <v>56</v>
      </c>
    </row>
    <row r="513" spans="1:2" x14ac:dyDescent="0.5">
      <c r="A513" t="s">
        <v>19</v>
      </c>
      <c r="B513">
        <v>1460</v>
      </c>
    </row>
    <row r="514" spans="1:2" x14ac:dyDescent="0.5">
      <c r="A514" t="s">
        <v>19</v>
      </c>
      <c r="B514">
        <v>123</v>
      </c>
    </row>
    <row r="515" spans="1:2" x14ac:dyDescent="0.5">
      <c r="A515" t="s">
        <v>19</v>
      </c>
      <c r="B515">
        <v>159</v>
      </c>
    </row>
    <row r="516" spans="1:2" x14ac:dyDescent="0.5">
      <c r="A516" t="s">
        <v>19</v>
      </c>
      <c r="B516">
        <v>110</v>
      </c>
    </row>
    <row r="517" spans="1:2" x14ac:dyDescent="0.5">
      <c r="A517" t="s">
        <v>19</v>
      </c>
      <c r="B517">
        <v>236</v>
      </c>
    </row>
    <row r="518" spans="1:2" x14ac:dyDescent="0.5">
      <c r="A518" t="s">
        <v>19</v>
      </c>
      <c r="B518">
        <v>191</v>
      </c>
    </row>
    <row r="519" spans="1:2" x14ac:dyDescent="0.5">
      <c r="A519" t="s">
        <v>19</v>
      </c>
      <c r="B519">
        <v>3934</v>
      </c>
    </row>
    <row r="520" spans="1:2" x14ac:dyDescent="0.5">
      <c r="A520" t="s">
        <v>19</v>
      </c>
      <c r="B520">
        <v>80</v>
      </c>
    </row>
    <row r="521" spans="1:2" x14ac:dyDescent="0.5">
      <c r="A521" t="s">
        <v>19</v>
      </c>
      <c r="B521">
        <v>462</v>
      </c>
    </row>
    <row r="522" spans="1:2" x14ac:dyDescent="0.5">
      <c r="A522" t="s">
        <v>19</v>
      </c>
      <c r="B522">
        <v>179</v>
      </c>
    </row>
    <row r="523" spans="1:2" x14ac:dyDescent="0.5">
      <c r="A523" t="s">
        <v>19</v>
      </c>
      <c r="B523">
        <v>1866</v>
      </c>
    </row>
    <row r="524" spans="1:2" x14ac:dyDescent="0.5">
      <c r="A524" t="s">
        <v>19</v>
      </c>
      <c r="B524">
        <v>156</v>
      </c>
    </row>
    <row r="525" spans="1:2" x14ac:dyDescent="0.5">
      <c r="A525" t="s">
        <v>19</v>
      </c>
      <c r="B525">
        <v>255</v>
      </c>
    </row>
    <row r="526" spans="1:2" x14ac:dyDescent="0.5">
      <c r="A526" t="s">
        <v>19</v>
      </c>
      <c r="B526">
        <v>2261</v>
      </c>
    </row>
    <row r="527" spans="1:2" x14ac:dyDescent="0.5">
      <c r="A527" t="s">
        <v>19</v>
      </c>
      <c r="B527">
        <v>40</v>
      </c>
    </row>
    <row r="528" spans="1:2" x14ac:dyDescent="0.5">
      <c r="A528" t="s">
        <v>19</v>
      </c>
      <c r="B528">
        <v>2289</v>
      </c>
    </row>
    <row r="529" spans="1:2" x14ac:dyDescent="0.5">
      <c r="A529" t="s">
        <v>19</v>
      </c>
      <c r="B529">
        <v>65</v>
      </c>
    </row>
    <row r="530" spans="1:2" x14ac:dyDescent="0.5">
      <c r="A530" t="s">
        <v>19</v>
      </c>
      <c r="B530">
        <v>3777</v>
      </c>
    </row>
    <row r="531" spans="1:2" x14ac:dyDescent="0.5">
      <c r="A531" t="s">
        <v>19</v>
      </c>
      <c r="B531">
        <v>184</v>
      </c>
    </row>
    <row r="532" spans="1:2" x14ac:dyDescent="0.5">
      <c r="A532" t="s">
        <v>19</v>
      </c>
      <c r="B532">
        <v>85</v>
      </c>
    </row>
    <row r="533" spans="1:2" x14ac:dyDescent="0.5">
      <c r="A533" t="s">
        <v>19</v>
      </c>
      <c r="B533">
        <v>144</v>
      </c>
    </row>
    <row r="534" spans="1:2" x14ac:dyDescent="0.5">
      <c r="A534" t="s">
        <v>19</v>
      </c>
      <c r="B534">
        <v>1902</v>
      </c>
    </row>
    <row r="535" spans="1:2" x14ac:dyDescent="0.5">
      <c r="A535" t="s">
        <v>19</v>
      </c>
      <c r="B535">
        <v>105</v>
      </c>
    </row>
    <row r="536" spans="1:2" x14ac:dyDescent="0.5">
      <c r="A536" t="s">
        <v>19</v>
      </c>
      <c r="B536">
        <v>132</v>
      </c>
    </row>
    <row r="537" spans="1:2" x14ac:dyDescent="0.5">
      <c r="A537" t="s">
        <v>19</v>
      </c>
      <c r="B537">
        <v>96</v>
      </c>
    </row>
    <row r="538" spans="1:2" x14ac:dyDescent="0.5">
      <c r="A538" t="s">
        <v>19</v>
      </c>
      <c r="B538">
        <v>114</v>
      </c>
    </row>
    <row r="539" spans="1:2" x14ac:dyDescent="0.5">
      <c r="A539" t="s">
        <v>19</v>
      </c>
      <c r="B539">
        <v>203</v>
      </c>
    </row>
    <row r="540" spans="1:2" x14ac:dyDescent="0.5">
      <c r="A540" t="s">
        <v>19</v>
      </c>
      <c r="B540">
        <v>1559</v>
      </c>
    </row>
    <row r="541" spans="1:2" x14ac:dyDescent="0.5">
      <c r="A541" t="s">
        <v>19</v>
      </c>
      <c r="B541">
        <v>1548</v>
      </c>
    </row>
    <row r="542" spans="1:2" x14ac:dyDescent="0.5">
      <c r="A542" t="s">
        <v>19</v>
      </c>
      <c r="B542">
        <v>80</v>
      </c>
    </row>
    <row r="543" spans="1:2" x14ac:dyDescent="0.5">
      <c r="A543" t="s">
        <v>19</v>
      </c>
      <c r="B543">
        <v>131</v>
      </c>
    </row>
    <row r="544" spans="1:2" x14ac:dyDescent="0.5">
      <c r="A544" t="s">
        <v>19</v>
      </c>
      <c r="B544">
        <v>112</v>
      </c>
    </row>
    <row r="545" spans="1:2" x14ac:dyDescent="0.5">
      <c r="A545" t="s">
        <v>19</v>
      </c>
      <c r="B545">
        <v>155</v>
      </c>
    </row>
    <row r="546" spans="1:2" x14ac:dyDescent="0.5">
      <c r="A546" t="s">
        <v>19</v>
      </c>
      <c r="B546">
        <v>266</v>
      </c>
    </row>
    <row r="547" spans="1:2" x14ac:dyDescent="0.5">
      <c r="A547" t="s">
        <v>19</v>
      </c>
      <c r="B547">
        <v>155</v>
      </c>
    </row>
    <row r="548" spans="1:2" x14ac:dyDescent="0.5">
      <c r="A548" t="s">
        <v>19</v>
      </c>
      <c r="B548">
        <v>207</v>
      </c>
    </row>
    <row r="549" spans="1:2" x14ac:dyDescent="0.5">
      <c r="A549" t="s">
        <v>19</v>
      </c>
      <c r="B549">
        <v>245</v>
      </c>
    </row>
    <row r="550" spans="1:2" x14ac:dyDescent="0.5">
      <c r="A550" t="s">
        <v>19</v>
      </c>
      <c r="B550">
        <v>1573</v>
      </c>
    </row>
    <row r="551" spans="1:2" x14ac:dyDescent="0.5">
      <c r="A551" t="s">
        <v>19</v>
      </c>
      <c r="B551">
        <v>114</v>
      </c>
    </row>
    <row r="552" spans="1:2" x14ac:dyDescent="0.5">
      <c r="A552" t="s">
        <v>19</v>
      </c>
      <c r="B552">
        <v>93</v>
      </c>
    </row>
    <row r="553" spans="1:2" x14ac:dyDescent="0.5">
      <c r="A553" t="s">
        <v>19</v>
      </c>
      <c r="B553">
        <v>1681</v>
      </c>
    </row>
    <row r="554" spans="1:2" x14ac:dyDescent="0.5">
      <c r="A554" t="s">
        <v>19</v>
      </c>
      <c r="B554">
        <v>32</v>
      </c>
    </row>
    <row r="555" spans="1:2" x14ac:dyDescent="0.5">
      <c r="A555" t="s">
        <v>19</v>
      </c>
      <c r="B555">
        <v>135</v>
      </c>
    </row>
    <row r="556" spans="1:2" x14ac:dyDescent="0.5">
      <c r="A556" t="s">
        <v>19</v>
      </c>
      <c r="B556">
        <v>140</v>
      </c>
    </row>
    <row r="557" spans="1:2" x14ac:dyDescent="0.5">
      <c r="A557" t="s">
        <v>19</v>
      </c>
      <c r="B557">
        <v>92</v>
      </c>
    </row>
    <row r="558" spans="1:2" x14ac:dyDescent="0.5">
      <c r="A558" t="s">
        <v>19</v>
      </c>
      <c r="B558">
        <v>1015</v>
      </c>
    </row>
    <row r="559" spans="1:2" x14ac:dyDescent="0.5">
      <c r="A559" t="s">
        <v>19</v>
      </c>
      <c r="B559">
        <v>323</v>
      </c>
    </row>
    <row r="560" spans="1:2" x14ac:dyDescent="0.5">
      <c r="A560" t="s">
        <v>19</v>
      </c>
      <c r="B560">
        <v>2326</v>
      </c>
    </row>
    <row r="561" spans="1:2" x14ac:dyDescent="0.5">
      <c r="A561" t="s">
        <v>19</v>
      </c>
      <c r="B561">
        <v>381</v>
      </c>
    </row>
    <row r="562" spans="1:2" x14ac:dyDescent="0.5">
      <c r="A562" t="s">
        <v>19</v>
      </c>
      <c r="B562">
        <v>480</v>
      </c>
    </row>
    <row r="563" spans="1:2" x14ac:dyDescent="0.5">
      <c r="A563" t="s">
        <v>19</v>
      </c>
      <c r="B563">
        <v>226</v>
      </c>
    </row>
    <row r="564" spans="1:2" x14ac:dyDescent="0.5">
      <c r="A564" t="s">
        <v>19</v>
      </c>
      <c r="B564">
        <v>241</v>
      </c>
    </row>
    <row r="565" spans="1:2" x14ac:dyDescent="0.5">
      <c r="A565" t="s">
        <v>19</v>
      </c>
      <c r="B565">
        <v>132</v>
      </c>
    </row>
    <row r="566" spans="1:2" x14ac:dyDescent="0.5">
      <c r="A566" t="s">
        <v>19</v>
      </c>
      <c r="B566">
        <v>2043</v>
      </c>
    </row>
  </sheetData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  <cfRule type="containsText" dxfId="7" priority="13" operator="containsText" text="sucessfull">
      <formula>NOT(ISERROR(SEARCH("sucessfull",A2)))</formula>
    </cfRule>
    <cfRule type="containsText" dxfId="6" priority="14" operator="containsText" text="live">
      <formula>NOT(ISERROR(SEARCH("live",A2)))</formula>
    </cfRule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7939">
    <cfRule type="containsText" dxfId="5" priority="1" operator="containsText" text="live">
      <formula>NOT(ISERROR(SEARCH("live",I1)))</formula>
    </cfRule>
    <cfRule type="containsText" dxfId="4" priority="2" operator="containsText" text="canceled">
      <formula>NOT(ISERROR(SEARCH("canceled",I1)))</formula>
    </cfRule>
    <cfRule type="containsText" dxfId="3" priority="3" operator="containsText" text="failed">
      <formula>NOT(ISERROR(SEARCH("failed",I1)))</formula>
    </cfRule>
    <cfRule type="containsText" dxfId="2" priority="4" operator="containsText" text="successful">
      <formula>NOT(ISERROR(SEARCH("successful",I1)))</formula>
    </cfRule>
    <cfRule type="containsText" dxfId="1" priority="5" operator="containsText" text="sucessfull">
      <formula>NOT(ISERROR(SEARCH("sucessfull",I1)))</formula>
    </cfRule>
    <cfRule type="containsText" dxfId="0" priority="6" operator="containsText" text="live">
      <formula>NOT(ISERROR(SEARCH("live",I1)))</formula>
    </cfRule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E0CF-6AD2-42F6-A8DB-4027813E353A}">
  <dimension ref="A1:H15"/>
  <sheetViews>
    <sheetView tabSelected="1" workbookViewId="0">
      <selection activeCell="B13" sqref="B13"/>
    </sheetView>
  </sheetViews>
  <sheetFormatPr defaultRowHeight="15.75" x14ac:dyDescent="0.5"/>
  <cols>
    <col min="1" max="1" width="26.3125" bestFit="1" customWidth="1"/>
    <col min="2" max="2" width="15.1875" bestFit="1" customWidth="1"/>
    <col min="3" max="3" width="12.125" bestFit="1" customWidth="1"/>
    <col min="4" max="4" width="15.375" bestFit="1" customWidth="1"/>
    <col min="5" max="5" width="11.625" bestFit="1" customWidth="1"/>
    <col min="6" max="6" width="18" bestFit="1" customWidth="1"/>
    <col min="7" max="7" width="14.9375" bestFit="1" customWidth="1"/>
    <col min="8" max="8" width="18.25" bestFit="1" customWidth="1"/>
  </cols>
  <sheetData>
    <row r="1" spans="1:8" x14ac:dyDescent="0.5">
      <c r="A1" s="10" t="s">
        <v>2059</v>
      </c>
      <c r="B1" s="10" t="s">
        <v>2071</v>
      </c>
      <c r="C1" s="10" t="s">
        <v>2072</v>
      </c>
      <c r="D1" s="10" t="s">
        <v>2073</v>
      </c>
      <c r="E1" s="10" t="s">
        <v>2074</v>
      </c>
      <c r="F1" s="10" t="s">
        <v>2075</v>
      </c>
      <c r="G1" s="10" t="s">
        <v>2076</v>
      </c>
      <c r="H1" s="10" t="s">
        <v>2077</v>
      </c>
    </row>
    <row r="2" spans="1:8" x14ac:dyDescent="0.5">
      <c r="A2" s="10" t="s">
        <v>2060</v>
      </c>
      <c r="B2" s="11">
        <f>COUNTIFS(Crowdfunding!$G:$G,"=successful",Crowdfunding!$D:$D,"&lt;1000")</f>
        <v>30</v>
      </c>
      <c r="C2" s="11">
        <f>COUNTIFS(Crowdfunding!$G:$G,"=failed",Crowdfunding!$D:$D,"&lt;1000")</f>
        <v>20</v>
      </c>
      <c r="D2" s="11">
        <f>COUNTIFS(Crowdfunding!$G:$G,"=canceled",Crowdfunding!$D:$D,"&lt;1000")</f>
        <v>1</v>
      </c>
      <c r="E2" s="10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5">
      <c r="A3" s="10" t="s">
        <v>2061</v>
      </c>
      <c r="B3" s="10">
        <f>COUNTIFS(Crowdfunding!$G:$G,"=successful",Crowdfunding!$D:$D,"&gt;=1000",Crowdfunding!D:D,"&lt;4999")</f>
        <v>191</v>
      </c>
      <c r="C3" s="10">
        <f>COUNTIFS(Crowdfunding!$G:$G,"=failed",Crowdfunding!$D:$D,"&gt;=1000",Crowdfunding!$D:$D,"&lt;=4999")</f>
        <v>38</v>
      </c>
      <c r="D3" s="10">
        <f>COUNTIFS(Crowdfunding!$G:$G,"=canceled",Crowdfunding!$D:$D,"&gt;=1000",Crowdfunding!$D:$D,"&lt;=4999")</f>
        <v>2</v>
      </c>
      <c r="E3" s="10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5">
      <c r="A4" s="10" t="s">
        <v>2062</v>
      </c>
      <c r="B4" s="10">
        <f>COUNTIFS(Crowdfunding!$G:$G,"=successful",Crowdfunding!$D:$D,"&gt;=5000",Crowdfunding!D:D,"&lt;9999")</f>
        <v>164</v>
      </c>
      <c r="C4" s="10">
        <f>COUNTIFS(Crowdfunding!$G:$G,"=failed",Crowdfunding!$D:$D,"&gt;=5000",Crowdfunding!$D:$D,"&lt;=9999")</f>
        <v>126</v>
      </c>
      <c r="D4" s="10">
        <f>COUNTIFS(Crowdfunding!$G:$G,"=canceled",Crowdfunding!$D:$D,"&gt;=5000",Crowdfunding!$D:$D,"&lt;=9999")</f>
        <v>25</v>
      </c>
      <c r="E4" s="10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5">
      <c r="A5" s="10" t="s">
        <v>2063</v>
      </c>
      <c r="B5" s="10">
        <f>COUNTIFS(Crowdfunding!$G:$G,"=successful",Crowdfunding!$D:$D,"&gt;=10000",Crowdfunding!D:D,"&lt;14999")</f>
        <v>4</v>
      </c>
      <c r="C5" s="10">
        <f>COUNTIFS(Crowdfunding!$G:$G,"=failed",Crowdfunding!$D:$D,"&gt;=10000",Crowdfunding!$D:$D,"&lt;=14999")</f>
        <v>5</v>
      </c>
      <c r="D5" s="10">
        <f>COUNTIFS(Crowdfunding!$G:$G,"=canceled",Crowdfunding!$D:$D,"&gt;=10000",Crowdfunding!$D:$D,"&lt;=14999")</f>
        <v>0</v>
      </c>
      <c r="E5" s="10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5">
      <c r="A6" s="10" t="s">
        <v>2086</v>
      </c>
      <c r="B6" s="10">
        <f>COUNTIFS(Crowdfunding!$G:$G,"=successful",Crowdfunding!$D:$D,"&gt;=15000",Crowdfunding!D:D,"&lt;19999")</f>
        <v>10</v>
      </c>
      <c r="C6" s="10">
        <f>COUNTIFS(Crowdfunding!$G:$G,"=failed",Crowdfunding!$D:$D,"&gt;=15000",Crowdfunding!$D:$D,"&lt;=19999")</f>
        <v>0</v>
      </c>
      <c r="D6" s="10">
        <f>COUNTIFS(Crowdfunding!$G:$G,"=canceled",Crowdfunding!$D:$D,"&gt;=15000",Crowdfunding!$D:$D,"&lt;=19999")</f>
        <v>0</v>
      </c>
      <c r="E6" s="10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5">
      <c r="A7" s="10" t="s">
        <v>2064</v>
      </c>
      <c r="B7" s="10">
        <f>COUNTIFS(Crowdfunding!$G:$G,"=successful",Crowdfunding!$D:$D,"&gt;=20000",Crowdfunding!D:D,"&lt;24999")</f>
        <v>7</v>
      </c>
      <c r="C7" s="10">
        <f>COUNTIFS(Crowdfunding!$G:$G,"=failed",Crowdfunding!$D:$D,"&gt;=20000",Crowdfunding!$D:$D,"&lt;=24999")</f>
        <v>0</v>
      </c>
      <c r="D7" s="10">
        <f>COUNTIFS(Crowdfunding!$G:$G,"=canceled",Crowdfunding!$D:$D,"&gt;=20000",Crowdfunding!$D:$D,"&lt;=24999")</f>
        <v>0</v>
      </c>
      <c r="E7" s="10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5">
      <c r="A8" s="10" t="s">
        <v>2065</v>
      </c>
      <c r="B8" s="10">
        <f>COUNTIFS(Crowdfunding!$G:$G,"=successful",Crowdfunding!$D:$D,"&gt;=25000",Crowdfunding!D:D,"&lt;29999")</f>
        <v>11</v>
      </c>
      <c r="C8" s="10">
        <f>COUNTIFS(Crowdfunding!$G:$G,"=failed",Crowdfunding!$D:$D,"&gt;=25000",Crowdfunding!$D:$D,"&lt;=29999")</f>
        <v>3</v>
      </c>
      <c r="D8" s="10">
        <f>COUNTIFS(Crowdfunding!$G:$G,"=canceled",Crowdfunding!$D:$D,"&gt;=25000",Crowdfunding!$D:$D,"&lt;=29999")</f>
        <v>0</v>
      </c>
      <c r="E8" s="10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5">
      <c r="A9" s="10" t="s">
        <v>2066</v>
      </c>
      <c r="B9" s="10">
        <f>COUNTIFS(Crowdfunding!$G:$G,"=successful",Crowdfunding!$D:$D,"&gt;=30000",Crowdfunding!D:D,"&lt;34999")</f>
        <v>7</v>
      </c>
      <c r="C9" s="10">
        <f>COUNTIFS(Crowdfunding!$G:$G,"=failed",Crowdfunding!$D:$D,"&gt;=30000",Crowdfunding!$D:$D,"&lt;=34999")</f>
        <v>0</v>
      </c>
      <c r="D9" s="10">
        <f>COUNTIFS(Crowdfunding!$G:$G,"=canceled",Crowdfunding!$D:$D,"&gt;=30000",Crowdfunding!$D:$D,"&lt;=34999")</f>
        <v>0</v>
      </c>
      <c r="E9" s="10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5">
      <c r="A10" s="10" t="s">
        <v>2067</v>
      </c>
      <c r="B10" s="10">
        <f>COUNTIFS(Crowdfunding!$G:$G,"=successful",Crowdfunding!$D:$D,"&gt;=35000",Crowdfunding!D:D,"&lt;39999")</f>
        <v>8</v>
      </c>
      <c r="C10" s="10">
        <f>COUNTIFS(Crowdfunding!$G:$G,"=failed",Crowdfunding!$D:$D,"&gt;=35000",Crowdfunding!$D:$D,"&lt;=39999")</f>
        <v>3</v>
      </c>
      <c r="D10" s="10">
        <f>COUNTIFS(Crowdfunding!$G:$G,"=canceled",Crowdfunding!$D:$D,"&gt;=35000",Crowdfunding!$D:$D,"&lt;=39999")</f>
        <v>1</v>
      </c>
      <c r="E10" s="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5">
      <c r="A11" s="10" t="s">
        <v>2068</v>
      </c>
      <c r="B11" s="10">
        <f>COUNTIFS(Crowdfunding!$G:$G,"=successful",Crowdfunding!$D:$D,"&gt;=40000",Crowdfunding!D:D,"&lt;44999")</f>
        <v>11</v>
      </c>
      <c r="C11" s="10">
        <f>COUNTIFS(Crowdfunding!$G:$G,"=failed",Crowdfunding!$D:$D,"&gt;=40000",Crowdfunding!$D:$D,"&lt;=44999")</f>
        <v>3</v>
      </c>
      <c r="D11" s="10">
        <f>COUNTIFS(Crowdfunding!$G:$G,"=canceled",Crowdfunding!$D:$D,"&gt;=40000",Crowdfunding!$D:$D,"&lt;=44999")</f>
        <v>0</v>
      </c>
      <c r="E11" s="10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5">
      <c r="A12" s="10" t="s">
        <v>2069</v>
      </c>
      <c r="B12" s="10">
        <f>COUNTIFS(Crowdfunding!D:D,"&gt;=45000",Crowdfunding!D:D,"&lt;=49999",Crowdfunding!G:G,"successful")</f>
        <v>8</v>
      </c>
      <c r="C12" s="10">
        <f>COUNTIFS(Crowdfunding!$G:$G,"=failed",Crowdfunding!$D:$D,"&gt;=45000",Crowdfunding!$D:$D,"&lt;=49999")</f>
        <v>3</v>
      </c>
      <c r="D12" s="10">
        <f>COUNTIFS(Crowdfunding!$G:$G,"=canceled",Crowdfunding!$D:$D,"&gt;=45000",Crowdfunding!$D:$D,"&lt;=49000")</f>
        <v>0</v>
      </c>
      <c r="E12" s="10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5">
      <c r="A13" s="10" t="s">
        <v>2070</v>
      </c>
      <c r="B13" s="10">
        <f>COUNTIFS(Crowdfunding!$G:$G,"=successful",Crowdfunding!$D:$D,"&gt;=50000")</f>
        <v>114</v>
      </c>
      <c r="C13" s="10">
        <f>COUNTIFS(Crowdfunding!$G:$G,"=failed",Crowdfunding!$D:$D,"&gt;=50000")</f>
        <v>163</v>
      </c>
      <c r="D13" s="10">
        <f>COUNTIFS(Crowdfunding!$G:$G,"=canceled",Crowdfunding!$D:$D,"&gt;=50000")</f>
        <v>28</v>
      </c>
      <c r="E13" s="10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5" spans="1:8" x14ac:dyDescent="0.5">
      <c r="A15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</vt:lpstr>
      <vt:lpstr>pivot table sub category</vt:lpstr>
      <vt:lpstr>Pivot table date</vt:lpstr>
      <vt:lpstr>statistical Analysis</vt:lpstr>
      <vt:lpstr>outcomes based on goal</vt:lpstr>
      <vt:lpstr>backers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Asma Saiyed</cp:lastModifiedBy>
  <dcterms:created xsi:type="dcterms:W3CDTF">2021-09-29T18:52:28Z</dcterms:created>
  <dcterms:modified xsi:type="dcterms:W3CDTF">2023-08-19T03:50:06Z</dcterms:modified>
</cp:coreProperties>
</file>