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atxd5fs02\vdi\FolderRedirect\awvksche\Desktop\"/>
    </mc:Choice>
  </mc:AlternateContent>
  <xr:revisionPtr revIDLastSave="0" documentId="13_ncr:1_{AE869631-DF4B-4810-84E6-B8B3055E65E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KF310" sheetId="3" r:id="rId1"/>
    <sheet name="KF320" sheetId="6" r:id="rId2"/>
    <sheet name="KF410" sheetId="1" r:id="rId3"/>
    <sheet name="KF510" sheetId="5" r:id="rId4"/>
    <sheet name="KF520" sheetId="7" r:id="rId5"/>
    <sheet name="KV350_KV440" sheetId="8" r:id="rId6"/>
    <sheet name="HF410_HF510" sheetId="9" r:id="rId7"/>
    <sheet name="HF520_HV450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0" l="1"/>
  <c r="K15" i="10"/>
  <c r="K14" i="10"/>
  <c r="O13" i="10"/>
  <c r="K13" i="10"/>
  <c r="O12" i="10"/>
  <c r="K12" i="10"/>
  <c r="O11" i="10"/>
  <c r="K11" i="10"/>
  <c r="O10" i="10"/>
  <c r="K10" i="10"/>
  <c r="O9" i="10"/>
  <c r="K9" i="10"/>
  <c r="O8" i="10"/>
  <c r="K8" i="10"/>
  <c r="G13" i="10"/>
  <c r="G12" i="10"/>
  <c r="G11" i="10"/>
  <c r="G10" i="10"/>
  <c r="G9" i="10"/>
  <c r="G8" i="10"/>
  <c r="C16" i="10"/>
  <c r="C15" i="10"/>
  <c r="C14" i="10"/>
  <c r="C13" i="10"/>
  <c r="C12" i="10"/>
  <c r="C11" i="10"/>
  <c r="C10" i="10"/>
  <c r="C9" i="10"/>
  <c r="C8" i="10"/>
  <c r="G13" i="9"/>
  <c r="G11" i="9"/>
  <c r="G10" i="9"/>
  <c r="C17" i="9"/>
  <c r="C16" i="9"/>
  <c r="C15" i="9"/>
  <c r="C13" i="9"/>
  <c r="C11" i="9"/>
  <c r="C10" i="9"/>
  <c r="G14" i="9"/>
  <c r="C14" i="9"/>
  <c r="G12" i="9"/>
  <c r="C12" i="9"/>
  <c r="G9" i="9"/>
  <c r="C9" i="9"/>
  <c r="K16" i="8"/>
  <c r="K15" i="8"/>
  <c r="K14" i="8"/>
  <c r="O13" i="8"/>
  <c r="K13" i="8"/>
  <c r="O12" i="8"/>
  <c r="K12" i="8"/>
  <c r="O11" i="8"/>
  <c r="K11" i="8"/>
  <c r="O10" i="8"/>
  <c r="K10" i="8"/>
  <c r="O9" i="8"/>
  <c r="K9" i="8"/>
  <c r="O8" i="8"/>
  <c r="K8" i="8"/>
  <c r="C16" i="8"/>
  <c r="C15" i="8"/>
  <c r="C14" i="8"/>
  <c r="G13" i="8"/>
  <c r="C13" i="8"/>
  <c r="G12" i="8"/>
  <c r="C12" i="8"/>
  <c r="G11" i="8"/>
  <c r="C11" i="8"/>
  <c r="G10" i="8"/>
  <c r="C10" i="8"/>
  <c r="G9" i="8"/>
  <c r="C9" i="8"/>
  <c r="G8" i="8"/>
  <c r="C8" i="8"/>
  <c r="O13" i="7"/>
  <c r="O12" i="7"/>
  <c r="O11" i="7"/>
  <c r="O10" i="7"/>
  <c r="O9" i="7"/>
  <c r="O8" i="7"/>
  <c r="K16" i="7"/>
  <c r="K15" i="7"/>
  <c r="K14" i="7"/>
  <c r="K13" i="7"/>
  <c r="K12" i="7"/>
  <c r="K11" i="7"/>
  <c r="K10" i="7"/>
  <c r="K9" i="7"/>
  <c r="K8" i="7"/>
  <c r="G13" i="7"/>
  <c r="G12" i="7"/>
  <c r="G11" i="7"/>
  <c r="G10" i="7"/>
  <c r="G9" i="7"/>
  <c r="G8" i="7"/>
  <c r="C16" i="7"/>
  <c r="C15" i="7"/>
  <c r="C14" i="7"/>
  <c r="C13" i="7"/>
  <c r="C12" i="7"/>
  <c r="C11" i="7"/>
  <c r="C10" i="7"/>
  <c r="C9" i="7"/>
  <c r="C8" i="7"/>
  <c r="O13" i="6"/>
  <c r="O12" i="6"/>
  <c r="O11" i="6"/>
  <c r="O10" i="6"/>
  <c r="O9" i="6"/>
  <c r="O8" i="6"/>
  <c r="K16" i="6"/>
  <c r="K15" i="6"/>
  <c r="K14" i="6"/>
  <c r="K13" i="6"/>
  <c r="K12" i="6"/>
  <c r="K11" i="6"/>
  <c r="K10" i="6"/>
  <c r="K9" i="6"/>
  <c r="K8" i="6"/>
  <c r="G13" i="6"/>
  <c r="G12" i="6"/>
  <c r="G11" i="6"/>
  <c r="G10" i="6"/>
  <c r="G9" i="6"/>
  <c r="G8" i="6"/>
  <c r="C16" i="6"/>
  <c r="C15" i="6"/>
  <c r="C14" i="6"/>
  <c r="C13" i="6"/>
  <c r="C12" i="6"/>
  <c r="C11" i="6"/>
  <c r="C11" i="3"/>
  <c r="C10" i="6"/>
  <c r="C9" i="6"/>
  <c r="C8" i="6"/>
  <c r="K16" i="5" l="1"/>
  <c r="K15" i="5"/>
  <c r="K14" i="5"/>
  <c r="K11" i="5"/>
  <c r="C16" i="5"/>
  <c r="C15" i="5"/>
  <c r="C14" i="5"/>
  <c r="C11" i="5"/>
  <c r="K11" i="3"/>
  <c r="O13" i="5"/>
  <c r="K13" i="5"/>
  <c r="G13" i="5"/>
  <c r="C13" i="5"/>
  <c r="O12" i="5"/>
  <c r="K12" i="5"/>
  <c r="G12" i="5"/>
  <c r="C12" i="5"/>
  <c r="O11" i="5"/>
  <c r="G11" i="5"/>
  <c r="O10" i="5"/>
  <c r="K10" i="5"/>
  <c r="G10" i="5"/>
  <c r="C10" i="5"/>
  <c r="O9" i="5"/>
  <c r="K9" i="5"/>
  <c r="G9" i="5"/>
  <c r="C9" i="5"/>
  <c r="O8" i="5"/>
  <c r="K8" i="5"/>
  <c r="G8" i="5"/>
  <c r="C8" i="5"/>
  <c r="K16" i="1"/>
  <c r="K15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K16" i="3"/>
  <c r="K15" i="3"/>
  <c r="K14" i="3"/>
  <c r="O13" i="3"/>
  <c r="K13" i="3"/>
  <c r="O12" i="3"/>
  <c r="K12" i="3"/>
  <c r="O11" i="3"/>
  <c r="O10" i="3"/>
  <c r="K10" i="3"/>
  <c r="O9" i="3"/>
  <c r="K9" i="3"/>
  <c r="O8" i="3"/>
  <c r="K8" i="3"/>
  <c r="G13" i="3"/>
  <c r="G12" i="3"/>
  <c r="G11" i="3"/>
  <c r="G9" i="3"/>
  <c r="G8" i="3"/>
  <c r="C16" i="3"/>
  <c r="C15" i="3"/>
  <c r="C14" i="3"/>
  <c r="C13" i="3"/>
  <c r="C12" i="3"/>
  <c r="C9" i="3"/>
  <c r="C8" i="3"/>
  <c r="G10" i="3"/>
  <c r="C10" i="3"/>
  <c r="C16" i="1" l="1"/>
  <c r="G13" i="1"/>
  <c r="G12" i="1"/>
  <c r="G11" i="1"/>
  <c r="G10" i="1"/>
  <c r="G9" i="1"/>
  <c r="G8" i="1"/>
  <c r="C15" i="1" l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<sst xmlns="http://schemas.openxmlformats.org/spreadsheetml/2006/main" count="316" uniqueCount="45">
  <si>
    <t>KF410 w/w</t>
  </si>
  <si>
    <t>NR-NR</t>
  </si>
  <si>
    <t>NR-CR</t>
  </si>
  <si>
    <t>CR-CR</t>
  </si>
  <si>
    <t>NR-KÄ</t>
  </si>
  <si>
    <t>CR-KÄ</t>
  </si>
  <si>
    <t>NR-Stulp</t>
  </si>
  <si>
    <t>CR-Stulp</t>
  </si>
  <si>
    <t>Breite/Breitenteilung:</t>
  </si>
  <si>
    <t>Xo u Xu = 20 mm</t>
  </si>
  <si>
    <t>Stocküberschlag = 14 mm</t>
  </si>
  <si>
    <t>Stulpversatz = 2 mm</t>
  </si>
  <si>
    <t>Höhe/Höhenteilung:</t>
  </si>
  <si>
    <t>KÄ-KÄ</t>
  </si>
  <si>
    <t>KÄ-Stulp</t>
  </si>
  <si>
    <t>Stocküberschlag = 18 mm</t>
  </si>
  <si>
    <t>KF410 mit Alu</t>
  </si>
  <si>
    <t>KF310 w/w</t>
  </si>
  <si>
    <t>Stocküberschlag = 12 mm</t>
  </si>
  <si>
    <t>Stulpversatz = 1 mm</t>
  </si>
  <si>
    <t>KF310 mit Alu</t>
  </si>
  <si>
    <t>Stocküberschlag = 15 mm</t>
  </si>
  <si>
    <t>KF510 w/w</t>
  </si>
  <si>
    <t>KF510 mit Alu</t>
  </si>
  <si>
    <t>KF320 w/w</t>
  </si>
  <si>
    <t>KF320 mit Alu</t>
  </si>
  <si>
    <t>Stulpversatz = 3 mm</t>
  </si>
  <si>
    <t>Stocküberschlag = 16 mm</t>
  </si>
  <si>
    <t>KF520 w/w</t>
  </si>
  <si>
    <t>KF520 mit Alu</t>
  </si>
  <si>
    <t>Stocküberschlag = 10 mm</t>
  </si>
  <si>
    <t>Stocküberschlag = 13 mm</t>
  </si>
  <si>
    <t>Stulpversatz = 0 mm</t>
  </si>
  <si>
    <t>SR-SR</t>
  </si>
  <si>
    <t>SR-NR</t>
  </si>
  <si>
    <t>SR-KÄ</t>
  </si>
  <si>
    <t>SR-Stulp</t>
  </si>
  <si>
    <t>KV350 mit Alu</t>
  </si>
  <si>
    <t>KV440 mit Alu</t>
  </si>
  <si>
    <t>HF410 - HF510</t>
  </si>
  <si>
    <t>Stocküberschlag = 17 mm</t>
  </si>
  <si>
    <t>HF410 ambiente u homesoft, Stulpversatz = 6 mm</t>
  </si>
  <si>
    <t>HF410 + HF510 homepure u studio, Stulpversatz = 0 mm</t>
  </si>
  <si>
    <t>HV450</t>
  </si>
  <si>
    <t>HF520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</si>
</sst>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8829-4BF4-476E-8C00-11BCB58940B0}">
  <dimension ref="A1:O16"/>
  <sheetViews>
    <sheetView tabSelected="1" workbookViewId="0">
      <selection activeCell="F17" sqref="F17"/>
    </sheetView>
  </sheetViews>
  <sheetFormatPr baseColWidth="10" defaultColWidth="9.140625" defaultRowHeight="15" x14ac:dyDescent="0.25"/>
  <cols>
    <col min="2" max="2" width="11.140625" customWidth="1"/>
    <col min="3" max="3" width="6.7109375" customWidth="1"/>
    <col min="4" max="4" width="3.7109375" customWidth="1"/>
    <col min="6" max="6" width="10.140625" customWidth="1"/>
    <col min="7" max="7" width="6.7109375" customWidth="1"/>
    <col min="8" max="8" width="10.7109375" customWidth="1"/>
    <col min="10" max="10" width="11.140625" customWidth="1"/>
    <col min="11" max="11" width="6.7109375" customWidth="1"/>
    <col min="12" max="12" width="3.7109375" customWidth="1"/>
    <col min="14" max="14" width="10.140625" customWidth="1"/>
    <col min="15" max="15" width="6.7109375" customWidth="1"/>
  </cols>
  <sheetData>
    <row r="1" spans="1:15" s="2" customFormat="1" ht="18.75" x14ac:dyDescent="0.3">
      <c r="A1" s="3" t="s">
        <v>17</v>
      </c>
      <c r="I1" s="3" t="s">
        <v>20</v>
      </c>
    </row>
    <row r="2" spans="1:15" x14ac:dyDescent="0.25">
      <c r="A2" t="s">
        <v>18</v>
      </c>
      <c r="I2" t="s">
        <v>21</v>
      </c>
    </row>
    <row r="3" spans="1:15" x14ac:dyDescent="0.25">
      <c r="A3" t="s">
        <v>9</v>
      </c>
      <c r="I3" t="s">
        <v>9</v>
      </c>
    </row>
    <row r="4" spans="1:15" x14ac:dyDescent="0.25">
      <c r="A4" t="s">
        <v>19</v>
      </c>
      <c r="I4" t="s">
        <v>19</v>
      </c>
    </row>
    <row r="6" spans="1:15" x14ac:dyDescent="0.25">
      <c r="A6" t="s">
        <v>8</v>
      </c>
      <c r="C6" s="1">
        <v>1000</v>
      </c>
      <c r="E6" t="s">
        <v>12</v>
      </c>
      <c r="G6" s="1">
        <v>1210</v>
      </c>
      <c r="I6" t="s">
        <v>8</v>
      </c>
      <c r="K6" s="1">
        <v>1000</v>
      </c>
      <c r="M6" t="s">
        <v>12</v>
      </c>
      <c r="O6" s="1">
        <v>1210</v>
      </c>
    </row>
    <row r="7" spans="1:15" x14ac:dyDescent="0.25">
      <c r="C7" s="1"/>
      <c r="G7" s="1"/>
      <c r="K7" s="1"/>
      <c r="O7" s="1"/>
    </row>
    <row r="8" spans="1:15" x14ac:dyDescent="0.25">
      <c r="B8" t="s">
        <v>1</v>
      </c>
      <c r="C8" s="1">
        <f>C6-70-70+24</f>
        <v>884</v>
      </c>
      <c r="F8" t="s">
        <v>1</v>
      </c>
      <c r="G8" s="1">
        <f>G6-70-70+40</f>
        <v>1110</v>
      </c>
      <c r="J8" t="s">
        <v>1</v>
      </c>
      <c r="K8" s="1">
        <f>K6-70-70+24-2</f>
        <v>882</v>
      </c>
      <c r="N8" t="s">
        <v>1</v>
      </c>
      <c r="O8" s="1">
        <f>O6-70-70+40-2</f>
        <v>1108</v>
      </c>
    </row>
    <row r="9" spans="1:15" x14ac:dyDescent="0.25">
      <c r="B9" t="s">
        <v>2</v>
      </c>
      <c r="C9" s="1">
        <f>C6-95-70+24</f>
        <v>859</v>
      </c>
      <c r="F9" t="s">
        <v>2</v>
      </c>
      <c r="G9" s="1">
        <f>G6-95-70+40</f>
        <v>1085</v>
      </c>
      <c r="J9" t="s">
        <v>2</v>
      </c>
      <c r="K9" s="1">
        <f>K6-95-70+24-2</f>
        <v>857</v>
      </c>
      <c r="N9" t="s">
        <v>2</v>
      </c>
      <c r="O9" s="1">
        <f>O6-95-70+40-2</f>
        <v>1083</v>
      </c>
    </row>
    <row r="10" spans="1:15" x14ac:dyDescent="0.25">
      <c r="B10" t="s">
        <v>3</v>
      </c>
      <c r="C10" s="1">
        <f>C6-95-95+24</f>
        <v>834</v>
      </c>
      <c r="F10" t="s">
        <v>3</v>
      </c>
      <c r="G10" s="1">
        <f>G6-95-95+40</f>
        <v>1060</v>
      </c>
      <c r="J10" t="s">
        <v>3</v>
      </c>
      <c r="K10" s="1">
        <f>K6-95-95+24-2</f>
        <v>832</v>
      </c>
      <c r="N10" t="s">
        <v>3</v>
      </c>
      <c r="O10" s="1">
        <f>O6-95-95+40-2</f>
        <v>1058</v>
      </c>
    </row>
    <row r="11" spans="1:15" x14ac:dyDescent="0.25">
      <c r="B11" t="s">
        <v>4</v>
      </c>
      <c r="C11" s="1">
        <f>C6-70-48+24</f>
        <v>906</v>
      </c>
      <c r="F11" t="s">
        <v>4</v>
      </c>
      <c r="G11" s="1">
        <f>G6-70-48+40</f>
        <v>1132</v>
      </c>
      <c r="J11" t="s">
        <v>4</v>
      </c>
      <c r="K11" s="1">
        <f>K6-70-48+24-2</f>
        <v>904</v>
      </c>
      <c r="N11" t="s">
        <v>4</v>
      </c>
      <c r="O11" s="1">
        <f>O6-70-48+40-2</f>
        <v>1130</v>
      </c>
    </row>
    <row r="12" spans="1:15" x14ac:dyDescent="0.25">
      <c r="B12" t="s">
        <v>5</v>
      </c>
      <c r="C12" s="1">
        <f>C6-95-48+24</f>
        <v>881</v>
      </c>
      <c r="F12" t="s">
        <v>5</v>
      </c>
      <c r="G12" s="1">
        <f>G6-95-48+40</f>
        <v>1107</v>
      </c>
      <c r="J12" t="s">
        <v>5</v>
      </c>
      <c r="K12" s="1">
        <f>K6-95-48+24-2</f>
        <v>879</v>
      </c>
      <c r="N12" t="s">
        <v>5</v>
      </c>
      <c r="O12" s="1">
        <f>O6-95-48+40-2</f>
        <v>1105</v>
      </c>
    </row>
    <row r="13" spans="1:15" x14ac:dyDescent="0.25">
      <c r="B13" t="s">
        <v>13</v>
      </c>
      <c r="C13" s="1">
        <f>C6-48-49+24</f>
        <v>927</v>
      </c>
      <c r="F13" t="s">
        <v>13</v>
      </c>
      <c r="G13" s="1">
        <f>G6-48-49+40</f>
        <v>1153</v>
      </c>
      <c r="J13" t="s">
        <v>13</v>
      </c>
      <c r="K13" s="1">
        <f>K6-48-49+24-2</f>
        <v>925</v>
      </c>
      <c r="N13" t="s">
        <v>13</v>
      </c>
      <c r="O13" s="1">
        <f>O6-48-49+40-2</f>
        <v>1151</v>
      </c>
    </row>
    <row r="14" spans="1:15" x14ac:dyDescent="0.25">
      <c r="B14" t="s">
        <v>6</v>
      </c>
      <c r="C14" s="1">
        <f>C6-70-23+24</f>
        <v>931</v>
      </c>
      <c r="G14" s="1"/>
      <c r="J14" t="s">
        <v>6</v>
      </c>
      <c r="K14" s="1">
        <f>K6-70-23+24-2</f>
        <v>929</v>
      </c>
      <c r="O14" s="1"/>
    </row>
    <row r="15" spans="1:15" x14ac:dyDescent="0.25">
      <c r="B15" t="s">
        <v>7</v>
      </c>
      <c r="C15" s="1">
        <f>C6-95-23+24</f>
        <v>906</v>
      </c>
      <c r="G15" s="1"/>
      <c r="J15" t="s">
        <v>7</v>
      </c>
      <c r="K15" s="1">
        <f>K6-95-23+24-2</f>
        <v>904</v>
      </c>
      <c r="O15" s="1"/>
    </row>
    <row r="16" spans="1:15" x14ac:dyDescent="0.25">
      <c r="B16" t="s">
        <v>14</v>
      </c>
      <c r="C16" s="1">
        <f>C6-48-23+24</f>
        <v>953</v>
      </c>
      <c r="J16" t="s">
        <v>14</v>
      </c>
      <c r="K16" s="1">
        <f>K6-48-23+24-2</f>
        <v>951</v>
      </c>
    </row>
  </sheetData>
  <pageMargins left="0.70866141732283472" right="0.31496062992125984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F48-DFBF-4A6C-B3F3-4151C005BC14}">
  <dimension ref="A1:O16"/>
  <sheetViews>
    <sheetView workbookViewId="0">
      <selection activeCell="F13" sqref="F13"/>
    </sheetView>
  </sheetViews>
  <sheetFormatPr baseColWidth="10" defaultColWidth="9.140625" defaultRowHeight="15" x14ac:dyDescent="0.25"/>
  <cols>
    <col min="2" max="2" width="11.140625" customWidth="1"/>
    <col min="3" max="3" width="6.7109375" customWidth="1"/>
    <col min="4" max="4" width="3.7109375" customWidth="1"/>
    <col min="6" max="6" width="10.140625" customWidth="1"/>
    <col min="7" max="7" width="6.7109375" customWidth="1"/>
    <col min="8" max="8" width="10.7109375" customWidth="1"/>
    <col min="10" max="10" width="11.140625" customWidth="1"/>
    <col min="11" max="11" width="6.7109375" customWidth="1"/>
    <col min="12" max="12" width="3.7109375" customWidth="1"/>
    <col min="14" max="14" width="10.140625" customWidth="1"/>
    <col min="15" max="15" width="6.7109375" customWidth="1"/>
  </cols>
  <sheetData>
    <row r="1" spans="1:15" s="2" customFormat="1" ht="18.75" x14ac:dyDescent="0.3">
      <c r="A1" s="3" t="s">
        <v>24</v>
      </c>
      <c r="I1" s="3" t="s">
        <v>25</v>
      </c>
    </row>
    <row r="2" spans="1:15" x14ac:dyDescent="0.25">
      <c r="A2" t="s">
        <v>18</v>
      </c>
      <c r="I2" t="s">
        <v>27</v>
      </c>
    </row>
    <row r="3" spans="1:15" x14ac:dyDescent="0.25">
      <c r="A3" t="s">
        <v>9</v>
      </c>
      <c r="I3" t="s">
        <v>9</v>
      </c>
    </row>
    <row r="4" spans="1:15" x14ac:dyDescent="0.25">
      <c r="A4" t="s">
        <v>26</v>
      </c>
      <c r="I4" t="s">
        <v>26</v>
      </c>
    </row>
    <row r="6" spans="1:15" x14ac:dyDescent="0.25">
      <c r="A6" t="s">
        <v>8</v>
      </c>
      <c r="C6" s="1">
        <v>1000</v>
      </c>
      <c r="E6" t="s">
        <v>12</v>
      </c>
      <c r="G6" s="1">
        <v>1210</v>
      </c>
      <c r="I6" t="s">
        <v>8</v>
      </c>
      <c r="K6" s="1">
        <v>1000</v>
      </c>
      <c r="M6" t="s">
        <v>12</v>
      </c>
      <c r="O6" s="1">
        <v>1210</v>
      </c>
    </row>
    <row r="7" spans="1:15" x14ac:dyDescent="0.25">
      <c r="C7" s="1"/>
      <c r="G7" s="1"/>
      <c r="K7" s="1"/>
      <c r="O7" s="1"/>
    </row>
    <row r="8" spans="1:15" x14ac:dyDescent="0.25">
      <c r="B8" t="s">
        <v>1</v>
      </c>
      <c r="C8" s="1">
        <f>C6-97-97+24</f>
        <v>830</v>
      </c>
      <c r="F8" t="s">
        <v>1</v>
      </c>
      <c r="G8" s="1">
        <f>G6-97-97+40</f>
        <v>1056</v>
      </c>
      <c r="J8" t="s">
        <v>1</v>
      </c>
      <c r="K8" s="1">
        <f>K6-97-97+24</f>
        <v>830</v>
      </c>
      <c r="N8" t="s">
        <v>1</v>
      </c>
      <c r="O8" s="1">
        <f>O6-97-97+40-2</f>
        <v>1054</v>
      </c>
    </row>
    <row r="9" spans="1:15" x14ac:dyDescent="0.25">
      <c r="B9" t="s">
        <v>2</v>
      </c>
      <c r="C9" s="1">
        <f>C6-97-115+24</f>
        <v>812</v>
      </c>
      <c r="F9" t="s">
        <v>2</v>
      </c>
      <c r="G9" s="1">
        <f>G6-97-115+40</f>
        <v>1038</v>
      </c>
      <c r="J9" t="s">
        <v>2</v>
      </c>
      <c r="K9" s="1">
        <f>K6-97-115+24</f>
        <v>812</v>
      </c>
      <c r="N9" t="s">
        <v>2</v>
      </c>
      <c r="O9" s="1">
        <f>O6-97-115+40-2</f>
        <v>1036</v>
      </c>
    </row>
    <row r="10" spans="1:15" x14ac:dyDescent="0.25">
      <c r="B10" t="s">
        <v>3</v>
      </c>
      <c r="C10" s="1">
        <f>C6-115-115+24</f>
        <v>794</v>
      </c>
      <c r="F10" t="s">
        <v>3</v>
      </c>
      <c r="G10" s="1">
        <f>G6-115-115+40</f>
        <v>1020</v>
      </c>
      <c r="J10" t="s">
        <v>3</v>
      </c>
      <c r="K10" s="1">
        <f>K6-115-115+24</f>
        <v>794</v>
      </c>
      <c r="N10" t="s">
        <v>3</v>
      </c>
      <c r="O10" s="1">
        <f>O6-115-115+40-2</f>
        <v>1018</v>
      </c>
    </row>
    <row r="11" spans="1:15" x14ac:dyDescent="0.25">
      <c r="B11" t="s">
        <v>4</v>
      </c>
      <c r="C11" s="1">
        <f>C6-97-77+24</f>
        <v>850</v>
      </c>
      <c r="F11" t="s">
        <v>4</v>
      </c>
      <c r="G11" s="1">
        <f>G6-97-77+40</f>
        <v>1076</v>
      </c>
      <c r="J11" t="s">
        <v>4</v>
      </c>
      <c r="K11" s="1">
        <f>K6-97-77+24</f>
        <v>850</v>
      </c>
      <c r="N11" t="s">
        <v>4</v>
      </c>
      <c r="O11" s="1">
        <f>O6-97-77+40-2</f>
        <v>1074</v>
      </c>
    </row>
    <row r="12" spans="1:15" x14ac:dyDescent="0.25">
      <c r="B12" t="s">
        <v>5</v>
      </c>
      <c r="C12" s="1">
        <f>C6-115-77+24</f>
        <v>832</v>
      </c>
      <c r="F12" t="s">
        <v>5</v>
      </c>
      <c r="G12" s="1">
        <f>G6-115-77+40</f>
        <v>1058</v>
      </c>
      <c r="J12" t="s">
        <v>5</v>
      </c>
      <c r="K12" s="1">
        <f>K6-115-77+24</f>
        <v>832</v>
      </c>
      <c r="N12" t="s">
        <v>5</v>
      </c>
      <c r="O12" s="1">
        <f>O6-115-77+40-2</f>
        <v>1056</v>
      </c>
    </row>
    <row r="13" spans="1:15" x14ac:dyDescent="0.25">
      <c r="B13" t="s">
        <v>13</v>
      </c>
      <c r="C13" s="1">
        <f>C6-77-77+24</f>
        <v>870</v>
      </c>
      <c r="F13" t="s">
        <v>13</v>
      </c>
      <c r="G13" s="1">
        <f>G6-77-77+40</f>
        <v>1096</v>
      </c>
      <c r="J13" t="s">
        <v>13</v>
      </c>
      <c r="K13" s="1">
        <f>K6-77-77+24</f>
        <v>870</v>
      </c>
      <c r="N13" t="s">
        <v>13</v>
      </c>
      <c r="O13" s="1">
        <f>O6-77-77+40-2</f>
        <v>1094</v>
      </c>
    </row>
    <row r="14" spans="1:15" x14ac:dyDescent="0.25">
      <c r="B14" t="s">
        <v>6</v>
      </c>
      <c r="C14" s="1">
        <f>C6-97-50+24</f>
        <v>877</v>
      </c>
      <c r="G14" s="1"/>
      <c r="J14" t="s">
        <v>6</v>
      </c>
      <c r="K14" s="1">
        <f>K6-97-50+24</f>
        <v>877</v>
      </c>
      <c r="O14" s="1"/>
    </row>
    <row r="15" spans="1:15" x14ac:dyDescent="0.25">
      <c r="B15" t="s">
        <v>7</v>
      </c>
      <c r="C15" s="1">
        <f>C6-115-50+24</f>
        <v>859</v>
      </c>
      <c r="G15" s="1"/>
      <c r="J15" t="s">
        <v>7</v>
      </c>
      <c r="K15" s="1">
        <f>K6-115-50+24</f>
        <v>859</v>
      </c>
      <c r="O15" s="1"/>
    </row>
    <row r="16" spans="1:15" x14ac:dyDescent="0.25">
      <c r="B16" t="s">
        <v>14</v>
      </c>
      <c r="C16" s="1">
        <f>C6-77-50+24</f>
        <v>897</v>
      </c>
      <c r="J16" t="s">
        <v>14</v>
      </c>
      <c r="K16" s="1">
        <f>K6-77-50+24</f>
        <v>897</v>
      </c>
    </row>
  </sheetData>
  <pageMargins left="0.70866141732283472" right="0.31496062992125984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selection activeCell="F13" sqref="F13"/>
    </sheetView>
  </sheetViews>
  <sheetFormatPr baseColWidth="10" defaultColWidth="9.140625" defaultRowHeight="15" x14ac:dyDescent="0.25"/>
  <cols>
    <col min="2" max="2" width="11.140625" customWidth="1"/>
    <col min="3" max="3" width="6.7109375" customWidth="1"/>
    <col min="4" max="4" width="3.7109375" customWidth="1"/>
    <col min="6" max="6" width="10.140625" customWidth="1"/>
    <col min="7" max="7" width="6.7109375" customWidth="1"/>
    <col min="8" max="8" width="10.7109375" customWidth="1"/>
    <col min="10" max="10" width="11.140625" customWidth="1"/>
    <col min="11" max="11" width="6.7109375" customWidth="1"/>
    <col min="12" max="12" width="3.7109375" customWidth="1"/>
    <col min="14" max="14" width="10.140625" customWidth="1"/>
    <col min="15" max="15" width="6.7109375" customWidth="1"/>
  </cols>
  <sheetData>
    <row r="1" spans="1:15" s="2" customFormat="1" ht="18.75" x14ac:dyDescent="0.3">
      <c r="A1" s="3" t="s">
        <v>0</v>
      </c>
      <c r="I1" s="3" t="s">
        <v>16</v>
      </c>
    </row>
    <row r="2" spans="1:15" x14ac:dyDescent="0.25">
      <c r="A2" t="s">
        <v>10</v>
      </c>
      <c r="I2" t="s">
        <v>15</v>
      </c>
    </row>
    <row r="3" spans="1:15" x14ac:dyDescent="0.25">
      <c r="A3" t="s">
        <v>9</v>
      </c>
      <c r="I3" t="s">
        <v>9</v>
      </c>
    </row>
    <row r="4" spans="1:15" x14ac:dyDescent="0.25">
      <c r="A4" t="s">
        <v>11</v>
      </c>
      <c r="I4" t="s">
        <v>11</v>
      </c>
    </row>
    <row r="6" spans="1:15" x14ac:dyDescent="0.25">
      <c r="A6" t="s">
        <v>8</v>
      </c>
      <c r="C6" s="1">
        <v>1000</v>
      </c>
      <c r="E6" t="s">
        <v>12</v>
      </c>
      <c r="G6" s="1">
        <v>1210</v>
      </c>
      <c r="I6" t="s">
        <v>8</v>
      </c>
      <c r="K6" s="1">
        <v>1200</v>
      </c>
      <c r="M6" t="s">
        <v>12</v>
      </c>
      <c r="O6" s="1">
        <v>1500</v>
      </c>
    </row>
    <row r="7" spans="1:15" x14ac:dyDescent="0.25">
      <c r="C7" s="1"/>
      <c r="G7" s="1"/>
      <c r="K7" s="1"/>
      <c r="O7" s="1"/>
    </row>
    <row r="8" spans="1:15" x14ac:dyDescent="0.25">
      <c r="B8" t="s">
        <v>1</v>
      </c>
      <c r="C8" s="1">
        <f>C6-76-76+24</f>
        <v>872</v>
      </c>
      <c r="F8" t="s">
        <v>1</v>
      </c>
      <c r="G8" s="1">
        <f>G6-76-76+40</f>
        <v>1098</v>
      </c>
      <c r="J8" t="s">
        <v>1</v>
      </c>
      <c r="K8" s="1">
        <f>K6-76-76+24-2</f>
        <v>1070</v>
      </c>
      <c r="N8" t="s">
        <v>1</v>
      </c>
      <c r="O8" s="1">
        <f>O6-76-76+40-2</f>
        <v>1386</v>
      </c>
    </row>
    <row r="9" spans="1:15" x14ac:dyDescent="0.25">
      <c r="B9" t="s">
        <v>2</v>
      </c>
      <c r="C9" s="1">
        <f>C6-95-76+24</f>
        <v>853</v>
      </c>
      <c r="F9" t="s">
        <v>2</v>
      </c>
      <c r="G9" s="1">
        <f>G6-95-76+40</f>
        <v>1079</v>
      </c>
      <c r="J9" t="s">
        <v>2</v>
      </c>
      <c r="K9" s="1">
        <f>K6-95-76+24-2</f>
        <v>1051</v>
      </c>
      <c r="N9" t="s">
        <v>2</v>
      </c>
      <c r="O9" s="1">
        <f>O6-95-76+40-2</f>
        <v>1367</v>
      </c>
    </row>
    <row r="10" spans="1:15" x14ac:dyDescent="0.25">
      <c r="B10" t="s">
        <v>3</v>
      </c>
      <c r="C10" s="1">
        <f>C6-95-95+24</f>
        <v>834</v>
      </c>
      <c r="F10" t="s">
        <v>3</v>
      </c>
      <c r="G10" s="1">
        <f>G6-95-95+40</f>
        <v>1060</v>
      </c>
      <c r="J10" t="s">
        <v>3</v>
      </c>
      <c r="K10" s="1">
        <f>K6-95-95+24-2</f>
        <v>1032</v>
      </c>
      <c r="N10" t="s">
        <v>3</v>
      </c>
      <c r="O10" s="1">
        <f>O6-95-95+40-2</f>
        <v>1348</v>
      </c>
    </row>
    <row r="11" spans="1:15" x14ac:dyDescent="0.25">
      <c r="B11" t="s">
        <v>4</v>
      </c>
      <c r="C11" s="1">
        <f>C6-76-57+24</f>
        <v>891</v>
      </c>
      <c r="F11" t="s">
        <v>4</v>
      </c>
      <c r="G11" s="1">
        <f>G6-76-57+40</f>
        <v>1117</v>
      </c>
      <c r="J11" t="s">
        <v>4</v>
      </c>
      <c r="K11" s="1">
        <f>K6-76-57+24-2</f>
        <v>1089</v>
      </c>
      <c r="N11" t="s">
        <v>4</v>
      </c>
      <c r="O11" s="1">
        <f>O6-76-57+40-2</f>
        <v>1405</v>
      </c>
    </row>
    <row r="12" spans="1:15" x14ac:dyDescent="0.25">
      <c r="B12" t="s">
        <v>5</v>
      </c>
      <c r="C12" s="1">
        <f>C6-95-57+24</f>
        <v>872</v>
      </c>
      <c r="F12" t="s">
        <v>5</v>
      </c>
      <c r="G12" s="1">
        <f>G6-95-57+40</f>
        <v>1098</v>
      </c>
      <c r="J12" t="s">
        <v>5</v>
      </c>
      <c r="K12" s="1">
        <f>K6-95-57+24-2</f>
        <v>1070</v>
      </c>
      <c r="N12" t="s">
        <v>5</v>
      </c>
      <c r="O12" s="1">
        <f>O6-95-57+40-2</f>
        <v>1386</v>
      </c>
    </row>
    <row r="13" spans="1:15" x14ac:dyDescent="0.25">
      <c r="B13" t="s">
        <v>13</v>
      </c>
      <c r="C13" s="1">
        <f>C6-57-57+24</f>
        <v>910</v>
      </c>
      <c r="F13" t="s">
        <v>13</v>
      </c>
      <c r="G13" s="1">
        <f>G6-57-57+40</f>
        <v>1136</v>
      </c>
      <c r="J13" t="s">
        <v>13</v>
      </c>
      <c r="K13" s="1">
        <f>K6-57-57+24-2</f>
        <v>1108</v>
      </c>
      <c r="N13" t="s">
        <v>13</v>
      </c>
      <c r="O13" s="1">
        <f>O6-57-57+40-2</f>
        <v>1424</v>
      </c>
    </row>
    <row r="14" spans="1:15" x14ac:dyDescent="0.25">
      <c r="B14" t="s">
        <v>6</v>
      </c>
      <c r="C14" s="1">
        <f>C6-76-30+24</f>
        <v>918</v>
      </c>
      <c r="G14" s="1"/>
      <c r="J14" t="s">
        <v>6</v>
      </c>
      <c r="K14" s="1">
        <f>K6-76-30+24-2</f>
        <v>1116</v>
      </c>
      <c r="O14" s="1"/>
    </row>
    <row r="15" spans="1:15" x14ac:dyDescent="0.25">
      <c r="B15" t="s">
        <v>7</v>
      </c>
      <c r="C15" s="1">
        <f>C6-95-30+24</f>
        <v>899</v>
      </c>
      <c r="G15" s="1"/>
      <c r="J15" t="s">
        <v>7</v>
      </c>
      <c r="K15" s="1">
        <f>K6-95-30+24-2</f>
        <v>1097</v>
      </c>
      <c r="O15" s="1"/>
    </row>
    <row r="16" spans="1:15" x14ac:dyDescent="0.25">
      <c r="B16" t="s">
        <v>14</v>
      </c>
      <c r="C16" s="1">
        <f>C6-57-30+24</f>
        <v>937</v>
      </c>
      <c r="J16" t="s">
        <v>14</v>
      </c>
      <c r="K16" s="1">
        <f>K6-57-30+24-2</f>
        <v>1135</v>
      </c>
    </row>
  </sheetData>
  <pageMargins left="0.70866141732283472" right="0.31496062992125984" top="0.74803149606299213" bottom="0.7480314960629921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AE7C-9311-47D5-98A8-5FE07185CBB3}">
  <dimension ref="A1:O16"/>
  <sheetViews>
    <sheetView workbookViewId="0">
      <selection activeCell="F13" sqref="F13"/>
    </sheetView>
  </sheetViews>
  <sheetFormatPr baseColWidth="10" defaultColWidth="9.140625" defaultRowHeight="15" x14ac:dyDescent="0.25"/>
  <cols>
    <col min="2" max="2" width="11.140625" customWidth="1"/>
    <col min="3" max="3" width="6.7109375" customWidth="1"/>
    <col min="4" max="4" width="3.7109375" customWidth="1"/>
    <col min="6" max="6" width="10.140625" customWidth="1"/>
    <col min="7" max="7" width="6.7109375" customWidth="1"/>
    <col min="8" max="8" width="10.7109375" customWidth="1"/>
    <col min="10" max="10" width="11.140625" customWidth="1"/>
    <col min="11" max="11" width="6.7109375" customWidth="1"/>
    <col min="12" max="12" width="3.7109375" customWidth="1"/>
    <col min="14" max="14" width="10.140625" customWidth="1"/>
    <col min="15" max="15" width="6.7109375" customWidth="1"/>
  </cols>
  <sheetData>
    <row r="1" spans="1:15" s="2" customFormat="1" ht="18.75" x14ac:dyDescent="0.3">
      <c r="A1" s="3" t="s">
        <v>22</v>
      </c>
      <c r="I1" s="3" t="s">
        <v>23</v>
      </c>
    </row>
    <row r="2" spans="1:15" x14ac:dyDescent="0.25">
      <c r="A2" t="s">
        <v>21</v>
      </c>
      <c r="I2" t="s">
        <v>15</v>
      </c>
    </row>
    <row r="3" spans="1:15" x14ac:dyDescent="0.25">
      <c r="A3" t="s">
        <v>9</v>
      </c>
      <c r="I3" t="s">
        <v>9</v>
      </c>
    </row>
    <row r="4" spans="1:15" x14ac:dyDescent="0.25">
      <c r="A4" t="s">
        <v>11</v>
      </c>
      <c r="I4" t="s">
        <v>11</v>
      </c>
    </row>
    <row r="6" spans="1:15" x14ac:dyDescent="0.25">
      <c r="A6" t="s">
        <v>8</v>
      </c>
      <c r="C6" s="1">
        <v>1000</v>
      </c>
      <c r="E6" t="s">
        <v>12</v>
      </c>
      <c r="G6" s="1">
        <v>1210</v>
      </c>
      <c r="I6" t="s">
        <v>8</v>
      </c>
      <c r="K6" s="1">
        <v>1000</v>
      </c>
      <c r="M6" t="s">
        <v>12</v>
      </c>
      <c r="O6" s="1">
        <v>1210</v>
      </c>
    </row>
    <row r="7" spans="1:15" x14ac:dyDescent="0.25">
      <c r="C7" s="1"/>
      <c r="G7" s="1"/>
      <c r="K7" s="1"/>
      <c r="O7" s="1"/>
    </row>
    <row r="8" spans="1:15" x14ac:dyDescent="0.25">
      <c r="B8" t="s">
        <v>1</v>
      </c>
      <c r="C8" s="1">
        <f>C6-70-70+24</f>
        <v>884</v>
      </c>
      <c r="F8" t="s">
        <v>1</v>
      </c>
      <c r="G8" s="1">
        <f>G6-70-70+40</f>
        <v>1110</v>
      </c>
      <c r="J8" t="s">
        <v>1</v>
      </c>
      <c r="K8" s="1">
        <f>K6-70-70+24-2</f>
        <v>882</v>
      </c>
      <c r="N8" t="s">
        <v>1</v>
      </c>
      <c r="O8" s="1">
        <f>O6-70-70+40-2</f>
        <v>1108</v>
      </c>
    </row>
    <row r="9" spans="1:15" x14ac:dyDescent="0.25">
      <c r="B9" t="s">
        <v>2</v>
      </c>
      <c r="C9" s="1">
        <f>C6-95-70+24</f>
        <v>859</v>
      </c>
      <c r="F9" t="s">
        <v>2</v>
      </c>
      <c r="G9" s="1">
        <f>G6-95-70+40</f>
        <v>1085</v>
      </c>
      <c r="J9" t="s">
        <v>2</v>
      </c>
      <c r="K9" s="1">
        <f>K6-95-70+24-2</f>
        <v>857</v>
      </c>
      <c r="N9" t="s">
        <v>2</v>
      </c>
      <c r="O9" s="1">
        <f>O6-95-70+40-2</f>
        <v>1083</v>
      </c>
    </row>
    <row r="10" spans="1:15" x14ac:dyDescent="0.25">
      <c r="B10" t="s">
        <v>3</v>
      </c>
      <c r="C10" s="1">
        <f>C6-95-95+24</f>
        <v>834</v>
      </c>
      <c r="F10" t="s">
        <v>3</v>
      </c>
      <c r="G10" s="1">
        <f>G6-95-95+40</f>
        <v>1060</v>
      </c>
      <c r="J10" t="s">
        <v>3</v>
      </c>
      <c r="K10" s="1">
        <f>K6-95-95+24-2</f>
        <v>832</v>
      </c>
      <c r="N10" t="s">
        <v>3</v>
      </c>
      <c r="O10" s="1">
        <f>O6-95-95+40-2</f>
        <v>1058</v>
      </c>
    </row>
    <row r="11" spans="1:15" x14ac:dyDescent="0.25">
      <c r="B11" t="s">
        <v>4</v>
      </c>
      <c r="C11" s="1">
        <f>C6-70-48+24</f>
        <v>906</v>
      </c>
      <c r="F11" t="s">
        <v>4</v>
      </c>
      <c r="G11" s="1">
        <f>G6-70-48+40</f>
        <v>1132</v>
      </c>
      <c r="J11" t="s">
        <v>4</v>
      </c>
      <c r="K11" s="1">
        <f>K6-70-48+24-2</f>
        <v>904</v>
      </c>
      <c r="N11" t="s">
        <v>4</v>
      </c>
      <c r="O11" s="1">
        <f>O6-70-48+40-2</f>
        <v>1130</v>
      </c>
    </row>
    <row r="12" spans="1:15" x14ac:dyDescent="0.25">
      <c r="B12" t="s">
        <v>5</v>
      </c>
      <c r="C12" s="1">
        <f>C6-95-48+24</f>
        <v>881</v>
      </c>
      <c r="F12" t="s">
        <v>5</v>
      </c>
      <c r="G12" s="1">
        <f>G6-95-48+40</f>
        <v>1107</v>
      </c>
      <c r="J12" t="s">
        <v>5</v>
      </c>
      <c r="K12" s="1">
        <f>K6-95-48+24-2</f>
        <v>879</v>
      </c>
      <c r="N12" t="s">
        <v>5</v>
      </c>
      <c r="O12" s="1">
        <f>O6-95-48+40-2</f>
        <v>1105</v>
      </c>
    </row>
    <row r="13" spans="1:15" x14ac:dyDescent="0.25">
      <c r="B13" t="s">
        <v>13</v>
      </c>
      <c r="C13" s="1">
        <f>C6-48-49+24</f>
        <v>927</v>
      </c>
      <c r="F13" t="s">
        <v>13</v>
      </c>
      <c r="G13" s="1">
        <f>G6-48-49+40</f>
        <v>1153</v>
      </c>
      <c r="J13" t="s">
        <v>13</v>
      </c>
      <c r="K13" s="1">
        <f>K6-48-49+24-2</f>
        <v>925</v>
      </c>
      <c r="N13" t="s">
        <v>13</v>
      </c>
      <c r="O13" s="1">
        <f>O6-48-49+40-2</f>
        <v>1151</v>
      </c>
    </row>
    <row r="14" spans="1:15" x14ac:dyDescent="0.25">
      <c r="B14" t="s">
        <v>6</v>
      </c>
      <c r="C14" s="1">
        <f>C6-70-25+24</f>
        <v>929</v>
      </c>
      <c r="G14" s="1"/>
      <c r="J14" t="s">
        <v>6</v>
      </c>
      <c r="K14" s="1">
        <f>K6-70-25+24-2</f>
        <v>927</v>
      </c>
      <c r="O14" s="1"/>
    </row>
    <row r="15" spans="1:15" x14ac:dyDescent="0.25">
      <c r="B15" t="s">
        <v>7</v>
      </c>
      <c r="C15" s="1">
        <f>C6-95-25+24</f>
        <v>904</v>
      </c>
      <c r="G15" s="1"/>
      <c r="J15" t="s">
        <v>7</v>
      </c>
      <c r="K15" s="1">
        <f>K6-95-25+24-2</f>
        <v>902</v>
      </c>
      <c r="O15" s="1"/>
    </row>
    <row r="16" spans="1:15" x14ac:dyDescent="0.25">
      <c r="B16" t="s">
        <v>14</v>
      </c>
      <c r="C16" s="1">
        <f>C6-48-25+24</f>
        <v>951</v>
      </c>
      <c r="J16" t="s">
        <v>14</v>
      </c>
      <c r="K16" s="1">
        <f>K6-48-25+24-2</f>
        <v>949</v>
      </c>
    </row>
  </sheetData>
  <pageMargins left="0.70866141732283472" right="0.31496062992125984" top="0.74803149606299213" bottom="0.7480314960629921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8C3A-80D6-4505-933A-E05B91057900}">
  <dimension ref="A1:O16"/>
  <sheetViews>
    <sheetView workbookViewId="0">
      <selection activeCell="B8" sqref="B8"/>
    </sheetView>
  </sheetViews>
  <sheetFormatPr baseColWidth="10" defaultColWidth="9.140625" defaultRowHeight="15" x14ac:dyDescent="0.25"/>
  <cols>
    <col min="2" max="2" width="11.140625" customWidth="1"/>
    <col min="3" max="3" width="6.7109375" customWidth="1"/>
    <col min="4" max="4" width="3.7109375" customWidth="1"/>
    <col min="6" max="6" width="10.140625" customWidth="1"/>
    <col min="7" max="7" width="6.7109375" customWidth="1"/>
    <col min="8" max="8" width="10.7109375" customWidth="1"/>
    <col min="10" max="10" width="11.140625" customWidth="1"/>
    <col min="11" max="11" width="6.7109375" customWidth="1"/>
    <col min="12" max="12" width="3.7109375" customWidth="1"/>
    <col min="14" max="14" width="10.140625" customWidth="1"/>
    <col min="15" max="15" width="6.7109375" customWidth="1"/>
  </cols>
  <sheetData>
    <row r="1" spans="1:15" s="2" customFormat="1" ht="18.75" x14ac:dyDescent="0.3">
      <c r="A1" s="3" t="s">
        <v>28</v>
      </c>
      <c r="I1" s="3" t="s">
        <v>29</v>
      </c>
    </row>
    <row r="2" spans="1:15" x14ac:dyDescent="0.25">
      <c r="A2" t="s">
        <v>30</v>
      </c>
      <c r="I2" t="s">
        <v>31</v>
      </c>
    </row>
    <row r="3" spans="1:15" x14ac:dyDescent="0.25">
      <c r="A3" t="s">
        <v>9</v>
      </c>
      <c r="I3" t="s">
        <v>9</v>
      </c>
    </row>
    <row r="4" spans="1:15" x14ac:dyDescent="0.25">
      <c r="A4" t="s">
        <v>32</v>
      </c>
      <c r="I4" t="s">
        <v>32</v>
      </c>
    </row>
    <row r="6" spans="1:15" x14ac:dyDescent="0.25">
      <c r="A6" t="s">
        <v>8</v>
      </c>
      <c r="C6" s="1">
        <v>1000</v>
      </c>
      <c r="E6" t="s">
        <v>12</v>
      </c>
      <c r="G6" s="1">
        <v>1210</v>
      </c>
      <c r="I6" t="s">
        <v>8</v>
      </c>
      <c r="K6" s="1">
        <v>1000</v>
      </c>
      <c r="M6" t="s">
        <v>12</v>
      </c>
      <c r="O6" s="1">
        <v>1210</v>
      </c>
    </row>
    <row r="7" spans="1:15" x14ac:dyDescent="0.25">
      <c r="C7" s="1"/>
      <c r="G7" s="1"/>
      <c r="K7" s="1"/>
      <c r="O7" s="1"/>
    </row>
    <row r="8" spans="1:15" x14ac:dyDescent="0.25">
      <c r="B8" t="s">
        <v>33</v>
      </c>
      <c r="C8" s="1">
        <f>C6-85-85+24</f>
        <v>854</v>
      </c>
      <c r="F8" t="s">
        <v>33</v>
      </c>
      <c r="G8" s="1">
        <f>G6-85-85+40</f>
        <v>1080</v>
      </c>
      <c r="J8" t="s">
        <v>33</v>
      </c>
      <c r="K8" s="1">
        <f>K6-85-85+24-2</f>
        <v>852</v>
      </c>
      <c r="N8" t="s">
        <v>33</v>
      </c>
      <c r="O8" s="1">
        <f>O6-85-85+40-2</f>
        <v>1078</v>
      </c>
    </row>
    <row r="9" spans="1:15" x14ac:dyDescent="0.25">
      <c r="B9" t="s">
        <v>34</v>
      </c>
      <c r="C9" s="1">
        <f>C6-85-105+24</f>
        <v>834</v>
      </c>
      <c r="F9" t="s">
        <v>34</v>
      </c>
      <c r="G9" s="1">
        <f>G6-85-105+40</f>
        <v>1060</v>
      </c>
      <c r="J9" t="s">
        <v>34</v>
      </c>
      <c r="K9" s="1">
        <f>K6-85-105+24-2</f>
        <v>832</v>
      </c>
      <c r="N9" t="s">
        <v>34</v>
      </c>
      <c r="O9" s="1">
        <f>O6-85-105+40-2</f>
        <v>1058</v>
      </c>
    </row>
    <row r="10" spans="1:15" x14ac:dyDescent="0.25">
      <c r="B10" t="s">
        <v>1</v>
      </c>
      <c r="C10" s="1">
        <f>C6-105-105+24</f>
        <v>814</v>
      </c>
      <c r="F10" t="s">
        <v>1</v>
      </c>
      <c r="G10" s="1">
        <f>G6-105-105+40</f>
        <v>1040</v>
      </c>
      <c r="J10" t="s">
        <v>1</v>
      </c>
      <c r="K10" s="1">
        <f>K6-105-105+24-2</f>
        <v>812</v>
      </c>
      <c r="N10" t="s">
        <v>1</v>
      </c>
      <c r="O10" s="1">
        <f>O6-105-105+40-2</f>
        <v>1038</v>
      </c>
    </row>
    <row r="11" spans="1:15" x14ac:dyDescent="0.25">
      <c r="B11" t="s">
        <v>35</v>
      </c>
      <c r="C11" s="1">
        <f>C6-85-74+24</f>
        <v>865</v>
      </c>
      <c r="F11" t="s">
        <v>35</v>
      </c>
      <c r="G11" s="1">
        <f>G6-85-74+40</f>
        <v>1091</v>
      </c>
      <c r="J11" t="s">
        <v>35</v>
      </c>
      <c r="K11" s="1">
        <f>K6-85-74+24-2</f>
        <v>863</v>
      </c>
      <c r="N11" t="s">
        <v>35</v>
      </c>
      <c r="O11" s="1">
        <f>O6-85-74+40-2</f>
        <v>1089</v>
      </c>
    </row>
    <row r="12" spans="1:15" x14ac:dyDescent="0.25">
      <c r="B12" t="s">
        <v>4</v>
      </c>
      <c r="C12" s="1">
        <f>C6-105-74+24</f>
        <v>845</v>
      </c>
      <c r="F12" t="s">
        <v>4</v>
      </c>
      <c r="G12" s="1">
        <f>G6-105-74+40</f>
        <v>1071</v>
      </c>
      <c r="J12" t="s">
        <v>4</v>
      </c>
      <c r="K12" s="1">
        <f>K6-105-74+24-2</f>
        <v>843</v>
      </c>
      <c r="N12" t="s">
        <v>4</v>
      </c>
      <c r="O12" s="1">
        <f>O6-105-74+40-2</f>
        <v>1069</v>
      </c>
    </row>
    <row r="13" spans="1:15" x14ac:dyDescent="0.25">
      <c r="B13" t="s">
        <v>13</v>
      </c>
      <c r="C13" s="1">
        <f>C6-74-74+24</f>
        <v>876</v>
      </c>
      <c r="F13" t="s">
        <v>13</v>
      </c>
      <c r="G13" s="1">
        <f>G6-74-74+40</f>
        <v>1102</v>
      </c>
      <c r="J13" t="s">
        <v>13</v>
      </c>
      <c r="K13" s="1">
        <f>K6-74-74+24-2</f>
        <v>874</v>
      </c>
      <c r="N13" t="s">
        <v>13</v>
      </c>
      <c r="O13" s="1">
        <f>O6-74-74+40-2</f>
        <v>1100</v>
      </c>
    </row>
    <row r="14" spans="1:15" x14ac:dyDescent="0.25">
      <c r="B14" t="s">
        <v>36</v>
      </c>
      <c r="C14" s="1">
        <f>C6-85-48+24</f>
        <v>891</v>
      </c>
      <c r="G14" s="1"/>
      <c r="J14" t="s">
        <v>36</v>
      </c>
      <c r="K14" s="1">
        <f>K6-85-48+24-2</f>
        <v>889</v>
      </c>
      <c r="O14" s="1"/>
    </row>
    <row r="15" spans="1:15" x14ac:dyDescent="0.25">
      <c r="B15" t="s">
        <v>6</v>
      </c>
      <c r="C15" s="1">
        <f>C6-105-48+24</f>
        <v>871</v>
      </c>
      <c r="G15" s="1"/>
      <c r="J15" t="s">
        <v>6</v>
      </c>
      <c r="K15" s="1">
        <f>K6-105-48+24-2</f>
        <v>869</v>
      </c>
      <c r="O15" s="1"/>
    </row>
    <row r="16" spans="1:15" x14ac:dyDescent="0.25">
      <c r="B16" t="s">
        <v>14</v>
      </c>
      <c r="C16" s="1">
        <f>C6-74-48+24</f>
        <v>902</v>
      </c>
      <c r="J16" t="s">
        <v>14</v>
      </c>
      <c r="K16" s="1">
        <f>K6-74-48+24-2</f>
        <v>900</v>
      </c>
    </row>
  </sheetData>
  <pageMargins left="0.70866141732283472" right="0.31496062992125984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01F9-6068-4CF4-A54D-1CC95C9F8429}">
  <dimension ref="A1:O16"/>
  <sheetViews>
    <sheetView workbookViewId="0">
      <selection activeCell="F16" sqref="F16"/>
    </sheetView>
  </sheetViews>
  <sheetFormatPr baseColWidth="10" defaultColWidth="9.140625" defaultRowHeight="15" x14ac:dyDescent="0.25"/>
  <cols>
    <col min="2" max="2" width="11.140625" customWidth="1"/>
    <col min="3" max="3" width="6.7109375" customWidth="1"/>
    <col min="4" max="4" width="3.7109375" customWidth="1"/>
    <col min="6" max="6" width="10.140625" customWidth="1"/>
    <col min="7" max="7" width="6.7109375" customWidth="1"/>
    <col min="8" max="8" width="10.7109375" customWidth="1"/>
    <col min="10" max="10" width="11.140625" customWidth="1"/>
    <col min="11" max="11" width="6.7109375" customWidth="1"/>
    <col min="12" max="12" width="3.7109375" customWidth="1"/>
    <col min="14" max="14" width="10.140625" customWidth="1"/>
    <col min="15" max="15" width="6.7109375" customWidth="1"/>
  </cols>
  <sheetData>
    <row r="1" spans="1:15" s="2" customFormat="1" ht="18.75" x14ac:dyDescent="0.3">
      <c r="A1" s="3" t="s">
        <v>37</v>
      </c>
      <c r="I1" s="3" t="s">
        <v>38</v>
      </c>
    </row>
    <row r="2" spans="1:15" x14ac:dyDescent="0.25">
      <c r="A2" t="s">
        <v>21</v>
      </c>
      <c r="I2" t="s">
        <v>15</v>
      </c>
    </row>
    <row r="3" spans="1:15" x14ac:dyDescent="0.25">
      <c r="A3" t="s">
        <v>9</v>
      </c>
      <c r="I3" t="s">
        <v>9</v>
      </c>
    </row>
    <row r="4" spans="1:15" x14ac:dyDescent="0.25">
      <c r="A4" t="s">
        <v>32</v>
      </c>
      <c r="I4" t="s">
        <v>26</v>
      </c>
    </row>
    <row r="6" spans="1:15" x14ac:dyDescent="0.25">
      <c r="A6" t="s">
        <v>8</v>
      </c>
      <c r="C6" s="1">
        <v>1000</v>
      </c>
      <c r="E6" t="s">
        <v>12</v>
      </c>
      <c r="G6" s="1">
        <v>1210</v>
      </c>
      <c r="I6" t="s">
        <v>8</v>
      </c>
      <c r="K6" s="1">
        <v>1200</v>
      </c>
      <c r="M6" t="s">
        <v>12</v>
      </c>
      <c r="O6" s="1">
        <v>1500</v>
      </c>
    </row>
    <row r="7" spans="1:15" x14ac:dyDescent="0.25">
      <c r="C7" s="1"/>
      <c r="G7" s="1"/>
      <c r="K7" s="1"/>
      <c r="O7" s="1"/>
    </row>
    <row r="8" spans="1:15" x14ac:dyDescent="0.25">
      <c r="B8" t="s">
        <v>1</v>
      </c>
      <c r="C8" s="1">
        <f>C6-70-70+24-2</f>
        <v>882</v>
      </c>
      <c r="F8" t="s">
        <v>1</v>
      </c>
      <c r="G8" s="1">
        <f>G6-70-70+40-2</f>
        <v>1108</v>
      </c>
      <c r="J8" t="s">
        <v>1</v>
      </c>
      <c r="K8" s="1">
        <f>K6-76-76+24-2</f>
        <v>1070</v>
      </c>
      <c r="N8" t="s">
        <v>1</v>
      </c>
      <c r="O8" s="1">
        <f>O6-76-76+40-2</f>
        <v>1386</v>
      </c>
    </row>
    <row r="9" spans="1:15" x14ac:dyDescent="0.25">
      <c r="B9" t="s">
        <v>2</v>
      </c>
      <c r="C9" s="1">
        <f>C6-95-70+24-2</f>
        <v>857</v>
      </c>
      <c r="F9" t="s">
        <v>2</v>
      </c>
      <c r="G9" s="1">
        <f>G6-95-70+40-2</f>
        <v>1083</v>
      </c>
      <c r="J9" t="s">
        <v>2</v>
      </c>
      <c r="K9" s="1">
        <f>K6-95-76+24-2</f>
        <v>1051</v>
      </c>
      <c r="N9" t="s">
        <v>2</v>
      </c>
      <c r="O9" s="1">
        <f>O6-95-76+40-2</f>
        <v>1367</v>
      </c>
    </row>
    <row r="10" spans="1:15" x14ac:dyDescent="0.25">
      <c r="B10" t="s">
        <v>3</v>
      </c>
      <c r="C10" s="1">
        <f>C6-95-95+24-2</f>
        <v>832</v>
      </c>
      <c r="F10" t="s">
        <v>3</v>
      </c>
      <c r="G10" s="1">
        <f>G6-95-95+40-2</f>
        <v>1058</v>
      </c>
      <c r="J10" t="s">
        <v>3</v>
      </c>
      <c r="K10" s="1">
        <f>K6-95-95+24-2</f>
        <v>1032</v>
      </c>
      <c r="N10" t="s">
        <v>3</v>
      </c>
      <c r="O10" s="1">
        <f>O6-95-95+40-2</f>
        <v>1348</v>
      </c>
    </row>
    <row r="11" spans="1:15" x14ac:dyDescent="0.25">
      <c r="B11" t="s">
        <v>4</v>
      </c>
      <c r="C11" s="1">
        <f>C6-70-48+24-2</f>
        <v>904</v>
      </c>
      <c r="F11" t="s">
        <v>4</v>
      </c>
      <c r="G11" s="1">
        <f>G6-70-48+40-2</f>
        <v>1130</v>
      </c>
      <c r="J11" t="s">
        <v>4</v>
      </c>
      <c r="K11" s="1">
        <f>K6-76-57+24-2</f>
        <v>1089</v>
      </c>
      <c r="N11" t="s">
        <v>4</v>
      </c>
      <c r="O11" s="1">
        <f>O6-76-57+40-2</f>
        <v>1405</v>
      </c>
    </row>
    <row r="12" spans="1:15" x14ac:dyDescent="0.25">
      <c r="B12" t="s">
        <v>5</v>
      </c>
      <c r="C12" s="1">
        <f>C6-95-48+24-2</f>
        <v>879</v>
      </c>
      <c r="F12" t="s">
        <v>5</v>
      </c>
      <c r="G12" s="1">
        <f>G6-95-48+40-2</f>
        <v>1105</v>
      </c>
      <c r="J12" t="s">
        <v>5</v>
      </c>
      <c r="K12" s="1">
        <f>K6-95-57+24-2</f>
        <v>1070</v>
      </c>
      <c r="N12" t="s">
        <v>5</v>
      </c>
      <c r="O12" s="1">
        <f>O6-95-57+40-2</f>
        <v>1386</v>
      </c>
    </row>
    <row r="13" spans="1:15" x14ac:dyDescent="0.25">
      <c r="B13" t="s">
        <v>13</v>
      </c>
      <c r="C13" s="1">
        <f>C6-48-49+24-2</f>
        <v>925</v>
      </c>
      <c r="F13" t="s">
        <v>13</v>
      </c>
      <c r="G13" s="1">
        <f>G6-48-49+40-2</f>
        <v>1151</v>
      </c>
      <c r="J13" t="s">
        <v>13</v>
      </c>
      <c r="K13" s="1">
        <f>K6-57-57+24-2</f>
        <v>1108</v>
      </c>
      <c r="N13" t="s">
        <v>13</v>
      </c>
      <c r="O13" s="1">
        <f>O6-57-57+40-2</f>
        <v>1424</v>
      </c>
    </row>
    <row r="14" spans="1:15" x14ac:dyDescent="0.25">
      <c r="B14" t="s">
        <v>6</v>
      </c>
      <c r="C14" s="1">
        <f>C6-70-23+24-2</f>
        <v>929</v>
      </c>
      <c r="G14" s="1"/>
      <c r="J14" t="s">
        <v>6</v>
      </c>
      <c r="K14" s="1">
        <f>K6-76-30+24-2</f>
        <v>1116</v>
      </c>
      <c r="O14" s="1"/>
    </row>
    <row r="15" spans="1:15" x14ac:dyDescent="0.25">
      <c r="B15" t="s">
        <v>7</v>
      </c>
      <c r="C15" s="1">
        <f>C6-95-23+24-2</f>
        <v>904</v>
      </c>
      <c r="G15" s="1"/>
      <c r="J15" t="s">
        <v>7</v>
      </c>
      <c r="K15" s="1">
        <f>K6-95-30+24-2</f>
        <v>1097</v>
      </c>
      <c r="O15" s="1"/>
    </row>
    <row r="16" spans="1:15" x14ac:dyDescent="0.25">
      <c r="B16" t="s">
        <v>14</v>
      </c>
      <c r="C16" s="1">
        <f>C6-48-23+24-2</f>
        <v>951</v>
      </c>
      <c r="J16" t="s">
        <v>14</v>
      </c>
      <c r="K16" s="1">
        <f>K6-57-30+24-2</f>
        <v>1135</v>
      </c>
    </row>
  </sheetData>
  <pageMargins left="0.70866141732283472" right="0.31496062992125984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B8FE-1733-47BF-AE28-D54F402FC103}">
  <dimension ref="A1:O17"/>
  <sheetViews>
    <sheetView workbookViewId="0">
      <selection activeCell="E20" sqref="E20"/>
    </sheetView>
  </sheetViews>
  <sheetFormatPr baseColWidth="10" defaultColWidth="9.140625" defaultRowHeight="15" x14ac:dyDescent="0.25"/>
  <cols>
    <col min="2" max="2" width="11.140625" customWidth="1"/>
    <col min="3" max="3" width="6.7109375" customWidth="1"/>
    <col min="4" max="4" width="3.7109375" customWidth="1"/>
    <col min="6" max="6" width="10.140625" customWidth="1"/>
    <col min="7" max="7" width="6.7109375" customWidth="1"/>
    <col min="8" max="8" width="10.7109375" customWidth="1"/>
    <col min="10" max="10" width="11.140625" customWidth="1"/>
    <col min="11" max="11" width="6.7109375" customWidth="1"/>
    <col min="12" max="12" width="3.7109375" customWidth="1"/>
    <col min="14" max="14" width="10.140625" customWidth="1"/>
    <col min="15" max="15" width="6.7109375" customWidth="1"/>
  </cols>
  <sheetData>
    <row r="1" spans="1:15" s="2" customFormat="1" ht="18.75" x14ac:dyDescent="0.3">
      <c r="A1" s="3" t="s">
        <v>39</v>
      </c>
      <c r="I1" s="3"/>
    </row>
    <row r="2" spans="1:15" x14ac:dyDescent="0.25">
      <c r="A2" t="s">
        <v>40</v>
      </c>
    </row>
    <row r="3" spans="1:15" x14ac:dyDescent="0.25">
      <c r="A3" t="s">
        <v>9</v>
      </c>
    </row>
    <row r="4" spans="1:15" x14ac:dyDescent="0.25">
      <c r="A4" t="s">
        <v>41</v>
      </c>
    </row>
    <row r="5" spans="1:15" x14ac:dyDescent="0.25">
      <c r="A5" t="s">
        <v>42</v>
      </c>
    </row>
    <row r="6" spans="1:15" x14ac:dyDescent="0.25">
      <c r="K6" s="1"/>
      <c r="O6" s="1"/>
    </row>
    <row r="7" spans="1:15" x14ac:dyDescent="0.25">
      <c r="A7" t="s">
        <v>8</v>
      </c>
      <c r="C7" s="1">
        <v>1000</v>
      </c>
      <c r="E7" t="s">
        <v>12</v>
      </c>
      <c r="G7" s="1">
        <v>1210</v>
      </c>
      <c r="K7" s="1"/>
      <c r="O7" s="1"/>
    </row>
    <row r="8" spans="1:15" x14ac:dyDescent="0.25">
      <c r="C8" s="1"/>
      <c r="G8" s="1"/>
      <c r="K8" s="1"/>
      <c r="O8" s="1"/>
    </row>
    <row r="9" spans="1:15" x14ac:dyDescent="0.25">
      <c r="B9" t="s">
        <v>1</v>
      </c>
      <c r="C9" s="1">
        <f>C7-70-70+24</f>
        <v>884</v>
      </c>
      <c r="F9" t="s">
        <v>1</v>
      </c>
      <c r="G9" s="1">
        <f>G7-70-70+40</f>
        <v>1110</v>
      </c>
      <c r="K9" s="1"/>
      <c r="O9" s="1"/>
    </row>
    <row r="10" spans="1:15" x14ac:dyDescent="0.25">
      <c r="B10" t="s">
        <v>2</v>
      </c>
      <c r="C10" s="1">
        <f>C7-89-70+24</f>
        <v>865</v>
      </c>
      <c r="F10" t="s">
        <v>2</v>
      </c>
      <c r="G10" s="1">
        <f>G7-89-70+40</f>
        <v>1091</v>
      </c>
      <c r="K10" s="1"/>
      <c r="O10" s="1"/>
    </row>
    <row r="11" spans="1:15" x14ac:dyDescent="0.25">
      <c r="B11" t="s">
        <v>3</v>
      </c>
      <c r="C11" s="1">
        <f>C7-89-89+24</f>
        <v>846</v>
      </c>
      <c r="F11" t="s">
        <v>3</v>
      </c>
      <c r="G11" s="1">
        <f>G7-89-89+40</f>
        <v>1072</v>
      </c>
      <c r="K11" s="1"/>
      <c r="O11" s="1"/>
    </row>
    <row r="12" spans="1:15" x14ac:dyDescent="0.25">
      <c r="B12" t="s">
        <v>4</v>
      </c>
      <c r="C12" s="1">
        <f>C7-70-48+24</f>
        <v>906</v>
      </c>
      <c r="F12" t="s">
        <v>4</v>
      </c>
      <c r="G12" s="1">
        <f>G7-70-48+40</f>
        <v>1132</v>
      </c>
      <c r="K12" s="1"/>
      <c r="O12" s="1"/>
    </row>
    <row r="13" spans="1:15" x14ac:dyDescent="0.25">
      <c r="B13" t="s">
        <v>5</v>
      </c>
      <c r="C13" s="1">
        <f>C7-89-48+24</f>
        <v>887</v>
      </c>
      <c r="F13" t="s">
        <v>5</v>
      </c>
      <c r="G13" s="1">
        <f>G7-89-48+40</f>
        <v>1113</v>
      </c>
      <c r="K13" s="1"/>
      <c r="O13" s="1"/>
    </row>
    <row r="14" spans="1:15" x14ac:dyDescent="0.25">
      <c r="B14" t="s">
        <v>13</v>
      </c>
      <c r="C14" s="1">
        <f>C7-48-49+24</f>
        <v>927</v>
      </c>
      <c r="F14" t="s">
        <v>13</v>
      </c>
      <c r="G14" s="1">
        <f>G7-48-49+40</f>
        <v>1153</v>
      </c>
      <c r="K14" s="1"/>
      <c r="O14" s="1"/>
    </row>
    <row r="15" spans="1:15" x14ac:dyDescent="0.25">
      <c r="B15" t="s">
        <v>6</v>
      </c>
      <c r="C15" s="1">
        <f>C7-70-24+24</f>
        <v>930</v>
      </c>
      <c r="G15" s="1"/>
      <c r="K15" s="1"/>
      <c r="O15" s="1"/>
    </row>
    <row r="16" spans="1:15" x14ac:dyDescent="0.25">
      <c r="B16" t="s">
        <v>7</v>
      </c>
      <c r="C16" s="1">
        <f>C7-89-24+24</f>
        <v>911</v>
      </c>
      <c r="G16" s="1"/>
      <c r="K16" s="1"/>
    </row>
    <row r="17" spans="2:11" x14ac:dyDescent="0.25">
      <c r="B17" t="s">
        <v>14</v>
      </c>
      <c r="C17" s="1">
        <f>C7-48-24+24</f>
        <v>952</v>
      </c>
      <c r="K17" s="1"/>
    </row>
  </sheetData>
  <pageMargins left="0.70866141732283472" right="0.31496062992125984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9F8D-3AFD-4387-A28F-1075F4799424}">
  <dimension ref="A1:O17"/>
  <sheetViews>
    <sheetView workbookViewId="0">
      <selection activeCell="G16" sqref="G16"/>
    </sheetView>
  </sheetViews>
  <sheetFormatPr baseColWidth="10" defaultColWidth="9.140625" defaultRowHeight="15" x14ac:dyDescent="0.25"/>
  <cols>
    <col min="2" max="2" width="11.140625" customWidth="1"/>
    <col min="3" max="3" width="6.7109375" customWidth="1"/>
    <col min="4" max="4" width="3.7109375" customWidth="1"/>
    <col min="6" max="6" width="10.140625" customWidth="1"/>
    <col min="7" max="7" width="6.7109375" customWidth="1"/>
    <col min="8" max="8" width="10.7109375" customWidth="1"/>
    <col min="10" max="10" width="11.140625" customWidth="1"/>
    <col min="11" max="11" width="6.7109375" customWidth="1"/>
    <col min="12" max="12" width="3.7109375" customWidth="1"/>
    <col min="14" max="14" width="10.140625" customWidth="1"/>
    <col min="15" max="15" width="6.7109375" customWidth="1"/>
  </cols>
  <sheetData>
    <row r="1" spans="1:15" s="2" customFormat="1" ht="18.75" x14ac:dyDescent="0.3">
      <c r="A1" s="3" t="s">
        <v>44</v>
      </c>
      <c r="I1" s="3" t="s">
        <v>43</v>
      </c>
    </row>
    <row r="2" spans="1:15" x14ac:dyDescent="0.25">
      <c r="A2" t="s">
        <v>27</v>
      </c>
      <c r="I2" t="s">
        <v>40</v>
      </c>
    </row>
    <row r="3" spans="1:15" x14ac:dyDescent="0.25">
      <c r="A3" t="s">
        <v>9</v>
      </c>
      <c r="I3" t="s">
        <v>9</v>
      </c>
    </row>
    <row r="4" spans="1:15" x14ac:dyDescent="0.25">
      <c r="A4" t="s">
        <v>32</v>
      </c>
      <c r="I4" t="s">
        <v>32</v>
      </c>
    </row>
    <row r="6" spans="1:15" x14ac:dyDescent="0.25">
      <c r="A6" t="s">
        <v>8</v>
      </c>
      <c r="C6" s="1">
        <v>1000</v>
      </c>
      <c r="E6" t="s">
        <v>12</v>
      </c>
      <c r="G6" s="1">
        <v>1210</v>
      </c>
      <c r="I6" t="s">
        <v>8</v>
      </c>
      <c r="K6" s="1">
        <v>1000</v>
      </c>
      <c r="M6" t="s">
        <v>12</v>
      </c>
      <c r="O6" s="1">
        <v>1210</v>
      </c>
    </row>
    <row r="7" spans="1:15" x14ac:dyDescent="0.25">
      <c r="C7" s="1"/>
      <c r="G7" s="1"/>
      <c r="K7" s="1"/>
      <c r="O7" s="1"/>
    </row>
    <row r="8" spans="1:15" x14ac:dyDescent="0.25">
      <c r="B8" t="s">
        <v>1</v>
      </c>
      <c r="C8" s="1">
        <f>C6-101-101+24</f>
        <v>822</v>
      </c>
      <c r="F8" t="s">
        <v>1</v>
      </c>
      <c r="G8" s="1">
        <f>G6-101-101+40</f>
        <v>1048</v>
      </c>
      <c r="J8" t="s">
        <v>1</v>
      </c>
      <c r="K8" s="1">
        <f>K6-70-70+24</f>
        <v>884</v>
      </c>
      <c r="N8" t="s">
        <v>1</v>
      </c>
      <c r="O8" s="1">
        <f>O6-70-70+40</f>
        <v>1110</v>
      </c>
    </row>
    <row r="9" spans="1:15" x14ac:dyDescent="0.25">
      <c r="B9" t="s">
        <v>2</v>
      </c>
      <c r="C9" s="1">
        <f>C6-101-120+24</f>
        <v>803</v>
      </c>
      <c r="F9" t="s">
        <v>2</v>
      </c>
      <c r="G9" s="1">
        <f>G6-101-120+40</f>
        <v>1029</v>
      </c>
      <c r="J9" t="s">
        <v>2</v>
      </c>
      <c r="K9" s="1">
        <f>K6-89-70+24</f>
        <v>865</v>
      </c>
      <c r="N9" t="s">
        <v>2</v>
      </c>
      <c r="O9" s="1">
        <f>O6-89-70+40</f>
        <v>1091</v>
      </c>
    </row>
    <row r="10" spans="1:15" x14ac:dyDescent="0.25">
      <c r="B10" t="s">
        <v>3</v>
      </c>
      <c r="C10" s="1">
        <f>C6-120-120+24</f>
        <v>784</v>
      </c>
      <c r="F10" t="s">
        <v>3</v>
      </c>
      <c r="G10" s="1">
        <f>G6-120-120+40</f>
        <v>1010</v>
      </c>
      <c r="J10" t="s">
        <v>3</v>
      </c>
      <c r="K10" s="1">
        <f>K6-89-89+24</f>
        <v>846</v>
      </c>
      <c r="N10" t="s">
        <v>3</v>
      </c>
      <c r="O10" s="1">
        <f>O6-89-89+40</f>
        <v>1072</v>
      </c>
    </row>
    <row r="11" spans="1:15" x14ac:dyDescent="0.25">
      <c r="B11" t="s">
        <v>4</v>
      </c>
      <c r="C11" s="1">
        <f>C6-101-90+24</f>
        <v>833</v>
      </c>
      <c r="F11" t="s">
        <v>4</v>
      </c>
      <c r="G11" s="1">
        <f>G6-101-90+40</f>
        <v>1059</v>
      </c>
      <c r="J11" t="s">
        <v>4</v>
      </c>
      <c r="K11" s="1">
        <f>K6-70-48+24</f>
        <v>906</v>
      </c>
      <c r="N11" t="s">
        <v>4</v>
      </c>
      <c r="O11" s="1">
        <f>O6-70-48+40</f>
        <v>1132</v>
      </c>
    </row>
    <row r="12" spans="1:15" x14ac:dyDescent="0.25">
      <c r="B12" t="s">
        <v>5</v>
      </c>
      <c r="C12" s="1">
        <f>C6-120-90+24</f>
        <v>814</v>
      </c>
      <c r="F12" t="s">
        <v>5</v>
      </c>
      <c r="G12" s="1">
        <f>G6-120-90+40</f>
        <v>1040</v>
      </c>
      <c r="J12" t="s">
        <v>5</v>
      </c>
      <c r="K12" s="1">
        <f>K6-89-48+24</f>
        <v>887</v>
      </c>
      <c r="N12" t="s">
        <v>5</v>
      </c>
      <c r="O12" s="1">
        <f>O6-89-48+40</f>
        <v>1113</v>
      </c>
    </row>
    <row r="13" spans="1:15" x14ac:dyDescent="0.25">
      <c r="B13" t="s">
        <v>13</v>
      </c>
      <c r="C13" s="1">
        <f>C6-90-91+24</f>
        <v>843</v>
      </c>
      <c r="F13" t="s">
        <v>13</v>
      </c>
      <c r="G13" s="1">
        <f>G6-90-91+40</f>
        <v>1069</v>
      </c>
      <c r="J13" t="s">
        <v>13</v>
      </c>
      <c r="K13" s="1">
        <f>K6-48-49+24</f>
        <v>927</v>
      </c>
      <c r="N13" t="s">
        <v>13</v>
      </c>
      <c r="O13" s="1">
        <f>O6-48-49+40</f>
        <v>1153</v>
      </c>
    </row>
    <row r="14" spans="1:15" x14ac:dyDescent="0.25">
      <c r="B14" t="s">
        <v>6</v>
      </c>
      <c r="C14" s="1">
        <f>C6-101-54+24</f>
        <v>869</v>
      </c>
      <c r="G14" s="1"/>
      <c r="J14" t="s">
        <v>6</v>
      </c>
      <c r="K14" s="1">
        <f>K6-70-24+24</f>
        <v>930</v>
      </c>
      <c r="O14" s="1"/>
    </row>
    <row r="15" spans="1:15" x14ac:dyDescent="0.25">
      <c r="B15" t="s">
        <v>7</v>
      </c>
      <c r="C15" s="1">
        <f>C6-120-54+24</f>
        <v>850</v>
      </c>
      <c r="G15" s="1"/>
      <c r="J15" t="s">
        <v>7</v>
      </c>
      <c r="K15" s="1">
        <f>K6-89-24+24</f>
        <v>911</v>
      </c>
      <c r="O15" s="1"/>
    </row>
    <row r="16" spans="1:15" x14ac:dyDescent="0.25">
      <c r="B16" t="s">
        <v>14</v>
      </c>
      <c r="C16" s="1">
        <f>C6-90-54+24</f>
        <v>880</v>
      </c>
      <c r="J16" t="s">
        <v>14</v>
      </c>
      <c r="K16" s="1">
        <f>K6-48-24+24</f>
        <v>952</v>
      </c>
    </row>
    <row r="17" spans="11:11" x14ac:dyDescent="0.25">
      <c r="K17" s="1"/>
    </row>
  </sheetData>
  <pageMargins left="0.70866141732283472" right="0.31496062992125984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KF310</vt:lpstr>
      <vt:lpstr>KF320</vt:lpstr>
      <vt:lpstr>KF410</vt:lpstr>
      <vt:lpstr>KF510</vt:lpstr>
      <vt:lpstr>KF520</vt:lpstr>
      <vt:lpstr>KV350_KV440</vt:lpstr>
      <vt:lpstr>HF410_HF510</vt:lpstr>
      <vt:lpstr>HF520_HV450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Scheidl Harald</dc:creator>
  <cp:lastModifiedBy>Scheidl Harald</cp:lastModifiedBy>
  <cp:lastPrinted>2025-04-15T14:42:49Z</cp:lastPrinted>
  <dcterms:created xsi:type="dcterms:W3CDTF">2015-06-05T18:19:34Z</dcterms:created>
  <dcterms:modified xsi:type="dcterms:W3CDTF">2025-04-16T07:13:00Z</dcterms:modified>
</cp:coreProperties>
</file>